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REA MACROECONOMICA\Comité Consultivo Cobre\2018\Resultados\"/>
    </mc:Choice>
  </mc:AlternateContent>
  <bookViews>
    <workbookView xWindow="0" yWindow="0" windowWidth="12285" windowHeight="7740" firstSheet="2" activeTab="17"/>
  </bookViews>
  <sheets>
    <sheet name="Exp1" sheetId="10" r:id="rId1"/>
    <sheet name="Exp2" sheetId="18" r:id="rId2"/>
    <sheet name="Exp3" sheetId="7" r:id="rId3"/>
    <sheet name="Exp4" sheetId="19" r:id="rId4"/>
    <sheet name="Exp5" sheetId="4" r:id="rId5"/>
    <sheet name="Exp6" sheetId="14" r:id="rId6"/>
    <sheet name="Exp7" sheetId="13" r:id="rId7"/>
    <sheet name="Exp8" sheetId="1" r:id="rId8"/>
    <sheet name="Exp9" sheetId="17" r:id="rId9"/>
    <sheet name="Exp10" sheetId="12" r:id="rId10"/>
    <sheet name="Exp11" sheetId="9" r:id="rId11"/>
    <sheet name="Exp12" sheetId="3" r:id="rId12"/>
    <sheet name="Exp13" sheetId="11" r:id="rId13"/>
    <sheet name="Exp14" sheetId="6" r:id="rId14"/>
    <sheet name="Exp15" sheetId="5" r:id="rId15"/>
    <sheet name="Exp16" sheetId="16" r:id="rId16"/>
    <sheet name="Exp17" sheetId="8" r:id="rId17"/>
    <sheet name="Tabla de Acta" sheetId="2" r:id="rId1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2" l="1"/>
  <c r="L23" i="2" s="1"/>
  <c r="H27" i="9" l="1"/>
  <c r="G27" i="9"/>
  <c r="F27" i="9"/>
  <c r="E27" i="9"/>
  <c r="D27" i="9"/>
  <c r="C27" i="9"/>
  <c r="N26" i="9"/>
  <c r="D28" i="9" s="1"/>
  <c r="E28" i="9" s="1"/>
  <c r="F28" i="9" s="1"/>
  <c r="G28" i="9" s="1"/>
  <c r="H28" i="9" s="1"/>
  <c r="I28" i="9" s="1"/>
  <c r="J28" i="9" s="1"/>
  <c r="K28" i="9" s="1"/>
  <c r="L28" i="9" s="1"/>
  <c r="M28" i="9" s="1"/>
  <c r="H20" i="9"/>
  <c r="G20" i="9"/>
  <c r="F20" i="9"/>
  <c r="E20" i="9"/>
  <c r="D20" i="9"/>
  <c r="C20" i="9"/>
  <c r="N19" i="9"/>
  <c r="K12" i="9"/>
  <c r="L12" i="9" s="1"/>
  <c r="M12" i="9" s="1"/>
  <c r="N12" i="9" s="1"/>
  <c r="O12" i="9" s="1"/>
  <c r="K11" i="9"/>
  <c r="I20" i="9" s="1"/>
  <c r="I27" i="9" l="1"/>
  <c r="L11" i="9"/>
  <c r="J27" i="9" l="1"/>
  <c r="J20" i="9"/>
  <c r="M11" i="9"/>
  <c r="K20" i="9" l="1"/>
  <c r="N11" i="9"/>
  <c r="K27" i="9"/>
  <c r="L20" i="9" l="1"/>
  <c r="O11" i="9"/>
  <c r="L27" i="9"/>
  <c r="M20" i="9" l="1"/>
  <c r="N20" i="9" s="1"/>
  <c r="D21" i="9" s="1"/>
  <c r="E21" i="9" s="1"/>
  <c r="F21" i="9" s="1"/>
  <c r="G21" i="9" s="1"/>
  <c r="H21" i="9" s="1"/>
  <c r="I21" i="9" s="1"/>
  <c r="J21" i="9" s="1"/>
  <c r="K21" i="9" s="1"/>
  <c r="L21" i="9" s="1"/>
  <c r="M21" i="9" s="1"/>
  <c r="M27" i="9"/>
  <c r="N27" i="9" s="1"/>
  <c r="H27" i="19" l="1"/>
  <c r="G27" i="19"/>
  <c r="F27" i="19"/>
  <c r="E27" i="19"/>
  <c r="D27" i="19"/>
  <c r="C27" i="19"/>
  <c r="N26" i="19"/>
  <c r="D28" i="19" s="1"/>
  <c r="E28" i="19" s="1"/>
  <c r="F28" i="19" s="1"/>
  <c r="G28" i="19" s="1"/>
  <c r="H28" i="19" s="1"/>
  <c r="I28" i="19" s="1"/>
  <c r="J28" i="19" s="1"/>
  <c r="K28" i="19" s="1"/>
  <c r="L28" i="19" s="1"/>
  <c r="M28" i="19" s="1"/>
  <c r="H20" i="19"/>
  <c r="G20" i="19"/>
  <c r="F20" i="19"/>
  <c r="E20" i="19"/>
  <c r="D20" i="19"/>
  <c r="C20" i="19"/>
  <c r="N19" i="19"/>
  <c r="K12" i="19"/>
  <c r="L12" i="19" s="1"/>
  <c r="M12" i="19" s="1"/>
  <c r="N12" i="19" s="1"/>
  <c r="O12" i="19" s="1"/>
  <c r="K11" i="19"/>
  <c r="I20" i="19" s="1"/>
  <c r="I27" i="19" l="1"/>
  <c r="L11" i="19"/>
  <c r="J20" i="19" l="1"/>
  <c r="M11" i="19"/>
  <c r="J27" i="19"/>
  <c r="K20" i="19" l="1"/>
  <c r="N11" i="19"/>
  <c r="K27" i="19"/>
  <c r="L20" i="19" l="1"/>
  <c r="O11" i="19"/>
  <c r="L27" i="19"/>
  <c r="M20" i="19" l="1"/>
  <c r="N20" i="19" s="1"/>
  <c r="D21" i="19" s="1"/>
  <c r="E21" i="19" s="1"/>
  <c r="F21" i="19" s="1"/>
  <c r="G21" i="19" s="1"/>
  <c r="H21" i="19" s="1"/>
  <c r="I21" i="19" s="1"/>
  <c r="J21" i="19" s="1"/>
  <c r="K21" i="19" s="1"/>
  <c r="L21" i="19" s="1"/>
  <c r="M21" i="19" s="1"/>
  <c r="M27" i="19"/>
  <c r="N27" i="19" s="1"/>
  <c r="D28" i="16" l="1"/>
  <c r="E28" i="16" s="1"/>
  <c r="F28" i="16" s="1"/>
  <c r="G28" i="16" s="1"/>
  <c r="H28" i="16" s="1"/>
  <c r="I28" i="16" s="1"/>
  <c r="J28" i="16" s="1"/>
  <c r="K28" i="16" s="1"/>
  <c r="L28" i="16" s="1"/>
  <c r="M28" i="16" s="1"/>
  <c r="H27" i="16"/>
  <c r="G27" i="16"/>
  <c r="F27" i="16"/>
  <c r="E27" i="16"/>
  <c r="D27" i="16"/>
  <c r="C27" i="16"/>
  <c r="N26" i="16"/>
  <c r="H20" i="16"/>
  <c r="G20" i="16"/>
  <c r="F20" i="16"/>
  <c r="E20" i="16"/>
  <c r="D20" i="16"/>
  <c r="C20" i="16"/>
  <c r="N19" i="16"/>
  <c r="K12" i="16"/>
  <c r="K11" i="16" s="1"/>
  <c r="I20" i="16" l="1"/>
  <c r="L11" i="16"/>
  <c r="I27" i="16"/>
  <c r="L12" i="16"/>
  <c r="M12" i="16" s="1"/>
  <c r="N12" i="16" s="1"/>
  <c r="O12" i="16" s="1"/>
  <c r="J20" i="16" l="1"/>
  <c r="M11" i="16"/>
  <c r="J27" i="16"/>
  <c r="K20" i="16" l="1"/>
  <c r="N11" i="16"/>
  <c r="K27" i="16"/>
  <c r="L27" i="16" l="1"/>
  <c r="L20" i="16"/>
  <c r="O11" i="16"/>
  <c r="M20" i="16" l="1"/>
  <c r="N20" i="16" s="1"/>
  <c r="D21" i="16" s="1"/>
  <c r="E21" i="16" s="1"/>
  <c r="F21" i="16" s="1"/>
  <c r="G21" i="16" s="1"/>
  <c r="H21" i="16" s="1"/>
  <c r="I21" i="16" s="1"/>
  <c r="J21" i="16" s="1"/>
  <c r="K21" i="16" s="1"/>
  <c r="L21" i="16" s="1"/>
  <c r="M21" i="16" s="1"/>
  <c r="M27" i="16"/>
  <c r="N27" i="16" s="1"/>
  <c r="H27" i="17" l="1"/>
  <c r="G27" i="17"/>
  <c r="F27" i="17"/>
  <c r="E27" i="17"/>
  <c r="D27" i="17"/>
  <c r="C27" i="17"/>
  <c r="N26" i="17"/>
  <c r="D28" i="17" s="1"/>
  <c r="E28" i="17" s="1"/>
  <c r="F28" i="17" s="1"/>
  <c r="G28" i="17" s="1"/>
  <c r="H28" i="17" s="1"/>
  <c r="I28" i="17" s="1"/>
  <c r="J28" i="17" s="1"/>
  <c r="K28" i="17" s="1"/>
  <c r="L28" i="17" s="1"/>
  <c r="M28" i="17" s="1"/>
  <c r="H20" i="17"/>
  <c r="G20" i="17"/>
  <c r="F20" i="17"/>
  <c r="E20" i="17"/>
  <c r="D20" i="17"/>
  <c r="C20" i="17"/>
  <c r="N19" i="17"/>
  <c r="L12" i="17"/>
  <c r="M12" i="17" s="1"/>
  <c r="N12" i="17" s="1"/>
  <c r="O12" i="17" s="1"/>
  <c r="K12" i="17"/>
  <c r="K11" i="17"/>
  <c r="I27" i="17" s="1"/>
  <c r="L11" i="17" l="1"/>
  <c r="I20" i="17"/>
  <c r="H27" i="18"/>
  <c r="G27" i="18"/>
  <c r="F27" i="18"/>
  <c r="E27" i="18"/>
  <c r="D27" i="18"/>
  <c r="N26" i="18"/>
  <c r="D28" i="18" s="1"/>
  <c r="E28" i="18" s="1"/>
  <c r="F28" i="18" s="1"/>
  <c r="G28" i="18" s="1"/>
  <c r="H28" i="18" s="1"/>
  <c r="I28" i="18" s="1"/>
  <c r="J28" i="18" s="1"/>
  <c r="K28" i="18" s="1"/>
  <c r="L28" i="18" s="1"/>
  <c r="M28" i="18" s="1"/>
  <c r="H20" i="18"/>
  <c r="G20" i="18"/>
  <c r="F20" i="18"/>
  <c r="E20" i="18"/>
  <c r="D20" i="18"/>
  <c r="C20" i="18"/>
  <c r="N19" i="18"/>
  <c r="M12" i="18"/>
  <c r="N12" i="18" s="1"/>
  <c r="O12" i="18" s="1"/>
  <c r="L12" i="18"/>
  <c r="K12" i="18"/>
  <c r="K11" i="18"/>
  <c r="I20" i="18" s="1"/>
  <c r="J20" i="17" l="1"/>
  <c r="M11" i="17"/>
  <c r="J27" i="17"/>
  <c r="I27" i="18"/>
  <c r="L11" i="18"/>
  <c r="K20" i="17" l="1"/>
  <c r="K27" i="17"/>
  <c r="N11" i="17"/>
  <c r="M11" i="18"/>
  <c r="J27" i="18"/>
  <c r="J20" i="18"/>
  <c r="L20" i="17" l="1"/>
  <c r="L27" i="17"/>
  <c r="O11" i="17"/>
  <c r="K27" i="18"/>
  <c r="K20" i="18"/>
  <c r="N11" i="18"/>
  <c r="M27" i="17" l="1"/>
  <c r="N27" i="17" s="1"/>
  <c r="M20" i="17"/>
  <c r="N20" i="17" s="1"/>
  <c r="D21" i="17" s="1"/>
  <c r="E21" i="17" s="1"/>
  <c r="F21" i="17" s="1"/>
  <c r="G21" i="17" s="1"/>
  <c r="H21" i="17" s="1"/>
  <c r="I21" i="17" s="1"/>
  <c r="J21" i="17" s="1"/>
  <c r="K21" i="17" s="1"/>
  <c r="L21" i="17" s="1"/>
  <c r="M21" i="17" s="1"/>
  <c r="L20" i="18"/>
  <c r="O11" i="18"/>
  <c r="L27" i="18"/>
  <c r="N20" i="18" l="1"/>
  <c r="D21" i="18" s="1"/>
  <c r="E21" i="18" s="1"/>
  <c r="F21" i="18" s="1"/>
  <c r="G21" i="18" s="1"/>
  <c r="H21" i="18" s="1"/>
  <c r="I21" i="18" s="1"/>
  <c r="J21" i="18" s="1"/>
  <c r="K21" i="18" s="1"/>
  <c r="L21" i="18" s="1"/>
  <c r="M21" i="18" s="1"/>
  <c r="M20" i="18"/>
  <c r="M27" i="18"/>
  <c r="N27" i="18" s="1"/>
  <c r="H27" i="10" l="1"/>
  <c r="G27" i="10"/>
  <c r="F27" i="10"/>
  <c r="E27" i="10"/>
  <c r="D27" i="10"/>
  <c r="C27" i="10"/>
  <c r="N26" i="10"/>
  <c r="H20" i="10"/>
  <c r="G20" i="10"/>
  <c r="F20" i="10"/>
  <c r="E20" i="10"/>
  <c r="D20" i="10"/>
  <c r="C20" i="10"/>
  <c r="N19" i="10"/>
  <c r="K12" i="10"/>
  <c r="K11" i="10" s="1"/>
  <c r="I20" i="10" l="1"/>
  <c r="I27" i="10"/>
  <c r="L12" i="10"/>
  <c r="M12" i="10" s="1"/>
  <c r="N12" i="10" s="1"/>
  <c r="O12" i="10" s="1"/>
  <c r="L11" i="10" l="1"/>
  <c r="M11" i="10" l="1"/>
  <c r="J27" i="10"/>
  <c r="J20" i="10"/>
  <c r="K20" i="10" l="1"/>
  <c r="N11" i="10"/>
  <c r="K27" i="10"/>
  <c r="L20" i="10" l="1"/>
  <c r="O11" i="10"/>
  <c r="L27" i="10"/>
  <c r="N27" i="10" l="1"/>
  <c r="M27" i="10"/>
  <c r="M20" i="10"/>
  <c r="N20" i="10" s="1"/>
  <c r="D21" i="10" s="1"/>
  <c r="E21" i="10" s="1"/>
  <c r="F21" i="10" s="1"/>
  <c r="G21" i="10" s="1"/>
  <c r="H21" i="10" s="1"/>
  <c r="I21" i="10" s="1"/>
  <c r="J21" i="10" s="1"/>
  <c r="K21" i="10" s="1"/>
  <c r="L21" i="10" s="1"/>
  <c r="M21" i="10" s="1"/>
  <c r="H27" i="11" l="1"/>
  <c r="G27" i="11"/>
  <c r="F27" i="11"/>
  <c r="E27" i="11"/>
  <c r="D27" i="11"/>
  <c r="C27" i="11"/>
  <c r="N26" i="11"/>
  <c r="D28" i="11" s="1"/>
  <c r="E28" i="11" s="1"/>
  <c r="F28" i="11" s="1"/>
  <c r="G28" i="11" s="1"/>
  <c r="H28" i="11" s="1"/>
  <c r="I28" i="11" s="1"/>
  <c r="J28" i="11" s="1"/>
  <c r="K28" i="11" s="1"/>
  <c r="L28" i="11" s="1"/>
  <c r="M28" i="11" s="1"/>
  <c r="H20" i="11"/>
  <c r="G20" i="11"/>
  <c r="F20" i="11"/>
  <c r="E20" i="11"/>
  <c r="D20" i="11"/>
  <c r="C20" i="11"/>
  <c r="N19" i="11"/>
  <c r="K12" i="11"/>
  <c r="L12" i="11" s="1"/>
  <c r="M12" i="11" s="1"/>
  <c r="N12" i="11" s="1"/>
  <c r="O12" i="11" s="1"/>
  <c r="K11" i="11"/>
  <c r="I20" i="11" s="1"/>
  <c r="L11" i="11" l="1"/>
  <c r="I27" i="11"/>
  <c r="J20" i="11" l="1"/>
  <c r="M11" i="11"/>
  <c r="J27" i="11"/>
  <c r="K20" i="11" l="1"/>
  <c r="N11" i="11"/>
  <c r="K27" i="11"/>
  <c r="O11" i="11" l="1"/>
  <c r="L27" i="11"/>
  <c r="L20" i="11"/>
  <c r="M20" i="11" l="1"/>
  <c r="N20" i="11" s="1"/>
  <c r="D21" i="11" s="1"/>
  <c r="E21" i="11" s="1"/>
  <c r="F21" i="11" s="1"/>
  <c r="G21" i="11" s="1"/>
  <c r="H21" i="11" s="1"/>
  <c r="I21" i="11" s="1"/>
  <c r="J21" i="11" s="1"/>
  <c r="K21" i="11" s="1"/>
  <c r="L21" i="11" s="1"/>
  <c r="M21" i="11" s="1"/>
  <c r="M27" i="11"/>
  <c r="N27" i="11" s="1"/>
  <c r="H27" i="14" l="1"/>
  <c r="G27" i="14"/>
  <c r="F27" i="14"/>
  <c r="E27" i="14"/>
  <c r="D27" i="14"/>
  <c r="C27" i="14"/>
  <c r="N26" i="14"/>
  <c r="D28" i="14" s="1"/>
  <c r="E28" i="14" s="1"/>
  <c r="F28" i="14" s="1"/>
  <c r="G28" i="14" s="1"/>
  <c r="H28" i="14" s="1"/>
  <c r="I28" i="14" s="1"/>
  <c r="J28" i="14" s="1"/>
  <c r="K28" i="14" s="1"/>
  <c r="L28" i="14" s="1"/>
  <c r="M28" i="14" s="1"/>
  <c r="H20" i="14"/>
  <c r="G20" i="14"/>
  <c r="F20" i="14"/>
  <c r="E20" i="14"/>
  <c r="D20" i="14"/>
  <c r="C20" i="14"/>
  <c r="N19" i="14"/>
  <c r="K12" i="14"/>
  <c r="L12" i="14" s="1"/>
  <c r="M12" i="14" s="1"/>
  <c r="N12" i="14" s="1"/>
  <c r="O12" i="14" s="1"/>
  <c r="K11" i="14"/>
  <c r="I20" i="14" s="1"/>
  <c r="I27" i="14" l="1"/>
  <c r="L11" i="14"/>
  <c r="M11" i="14" l="1"/>
  <c r="J27" i="14"/>
  <c r="J20" i="14"/>
  <c r="H27" i="12"/>
  <c r="G27" i="12"/>
  <c r="F27" i="12"/>
  <c r="E27" i="12"/>
  <c r="D27" i="12"/>
  <c r="C27" i="12"/>
  <c r="N26" i="12"/>
  <c r="D28" i="12" s="1"/>
  <c r="E28" i="12" s="1"/>
  <c r="F28" i="12" s="1"/>
  <c r="G28" i="12" s="1"/>
  <c r="H28" i="12" s="1"/>
  <c r="I28" i="12" s="1"/>
  <c r="J28" i="12" s="1"/>
  <c r="K28" i="12" s="1"/>
  <c r="L28" i="12" s="1"/>
  <c r="M28" i="12" s="1"/>
  <c r="H20" i="12"/>
  <c r="G20" i="12"/>
  <c r="F20" i="12"/>
  <c r="E20" i="12"/>
  <c r="D20" i="12"/>
  <c r="C20" i="12"/>
  <c r="N19" i="12"/>
  <c r="K12" i="12"/>
  <c r="L12" i="12" s="1"/>
  <c r="M12" i="12" s="1"/>
  <c r="N12" i="12" s="1"/>
  <c r="O12" i="12" s="1"/>
  <c r="K11" i="12"/>
  <c r="I20" i="12" s="1"/>
  <c r="K20" i="14" l="1"/>
  <c r="N11" i="14"/>
  <c r="K27" i="14"/>
  <c r="I27" i="12"/>
  <c r="L11" i="12"/>
  <c r="L20" i="14" l="1"/>
  <c r="O11" i="14"/>
  <c r="L27" i="14"/>
  <c r="M11" i="12"/>
  <c r="J27" i="12"/>
  <c r="J20" i="12"/>
  <c r="M20" i="14" l="1"/>
  <c r="N20" i="14" s="1"/>
  <c r="D21" i="14" s="1"/>
  <c r="E21" i="14" s="1"/>
  <c r="F21" i="14" s="1"/>
  <c r="G21" i="14" s="1"/>
  <c r="H21" i="14" s="1"/>
  <c r="I21" i="14" s="1"/>
  <c r="J21" i="14" s="1"/>
  <c r="K21" i="14" s="1"/>
  <c r="L21" i="14" s="1"/>
  <c r="M21" i="14" s="1"/>
  <c r="M27" i="14"/>
  <c r="N27" i="14" s="1"/>
  <c r="K20" i="12"/>
  <c r="N11" i="12"/>
  <c r="K27" i="12"/>
  <c r="L20" i="12" l="1"/>
  <c r="O11" i="12"/>
  <c r="L27" i="12"/>
  <c r="M20" i="12" l="1"/>
  <c r="N20" i="12" s="1"/>
  <c r="D21" i="12" s="1"/>
  <c r="E21" i="12" s="1"/>
  <c r="F21" i="12" s="1"/>
  <c r="G21" i="12" s="1"/>
  <c r="H21" i="12" s="1"/>
  <c r="I21" i="12" s="1"/>
  <c r="J21" i="12" s="1"/>
  <c r="K21" i="12" s="1"/>
  <c r="L21" i="12" s="1"/>
  <c r="M21" i="12" s="1"/>
  <c r="M27" i="12"/>
  <c r="N27" i="12" s="1"/>
  <c r="H27" i="13" l="1"/>
  <c r="G27" i="13"/>
  <c r="F27" i="13"/>
  <c r="E27" i="13"/>
  <c r="D27" i="13"/>
  <c r="C27" i="13"/>
  <c r="N26" i="13"/>
  <c r="D28" i="13" s="1"/>
  <c r="E28" i="13" s="1"/>
  <c r="F28" i="13" s="1"/>
  <c r="G28" i="13" s="1"/>
  <c r="H28" i="13" s="1"/>
  <c r="I28" i="13" s="1"/>
  <c r="J28" i="13" s="1"/>
  <c r="K28" i="13" s="1"/>
  <c r="L28" i="13" s="1"/>
  <c r="M28" i="13" s="1"/>
  <c r="H20" i="13"/>
  <c r="G20" i="13"/>
  <c r="F20" i="13"/>
  <c r="E20" i="13"/>
  <c r="D20" i="13"/>
  <c r="C20" i="13"/>
  <c r="N19" i="13"/>
  <c r="K12" i="13"/>
  <c r="L12" i="13" s="1"/>
  <c r="M12" i="13" s="1"/>
  <c r="N12" i="13" s="1"/>
  <c r="O12" i="13" s="1"/>
  <c r="K11" i="13"/>
  <c r="I20" i="13" s="1"/>
  <c r="I27" i="13" l="1"/>
  <c r="L11" i="13"/>
  <c r="M11" i="13" l="1"/>
  <c r="J27" i="13"/>
  <c r="J20" i="13"/>
  <c r="K20" i="13" l="1"/>
  <c r="N11" i="13"/>
  <c r="K27" i="13"/>
  <c r="L20" i="13" l="1"/>
  <c r="O11" i="13"/>
  <c r="L27" i="13"/>
  <c r="M27" i="13" l="1"/>
  <c r="M20" i="13"/>
  <c r="N20" i="13" s="1"/>
  <c r="D21" i="13" s="1"/>
  <c r="E21" i="13" s="1"/>
  <c r="F21" i="13" s="1"/>
  <c r="G21" i="13" s="1"/>
  <c r="H21" i="13" s="1"/>
  <c r="I21" i="13" s="1"/>
  <c r="J21" i="13" s="1"/>
  <c r="K21" i="13" s="1"/>
  <c r="L21" i="13" s="1"/>
  <c r="M21" i="13" s="1"/>
  <c r="N27" i="13"/>
  <c r="M21" i="1" l="1"/>
  <c r="L21" i="1"/>
  <c r="L16" i="1" s="1"/>
  <c r="K21" i="1"/>
  <c r="K16" i="1" s="1"/>
  <c r="J21" i="1"/>
  <c r="I21" i="1"/>
  <c r="I16" i="1" s="1"/>
  <c r="H21" i="1"/>
  <c r="G21" i="1"/>
  <c r="F21" i="1"/>
  <c r="E21" i="1"/>
  <c r="D21" i="1"/>
  <c r="C21" i="1"/>
  <c r="B21" i="1"/>
  <c r="N19" i="1"/>
  <c r="N21" i="1" s="1"/>
  <c r="N16" i="1" s="1"/>
  <c r="J16" i="1"/>
  <c r="H16" i="1"/>
  <c r="B16" i="1"/>
  <c r="S15" i="1"/>
  <c r="G16" i="1"/>
  <c r="F16" i="1"/>
  <c r="E16" i="1"/>
  <c r="D16" i="1"/>
  <c r="C16" i="1"/>
  <c r="D12" i="1"/>
  <c r="B13" i="1"/>
  <c r="M9" i="1"/>
  <c r="K9" i="1"/>
  <c r="E9" i="1"/>
  <c r="C9" i="1"/>
  <c r="M8" i="1"/>
  <c r="K8" i="1"/>
  <c r="E8" i="1"/>
  <c r="C8" i="1"/>
  <c r="R8" i="1"/>
  <c r="Q8" i="1"/>
  <c r="P8" i="1"/>
  <c r="O8" i="1"/>
  <c r="N9" i="1"/>
  <c r="L8" i="1"/>
  <c r="J8" i="1"/>
  <c r="I8" i="1"/>
  <c r="H8" i="1"/>
  <c r="G8" i="1"/>
  <c r="F9" i="1"/>
  <c r="D8" i="1"/>
  <c r="P6" i="1"/>
  <c r="N6" i="1"/>
  <c r="H6" i="1"/>
  <c r="F6" i="1"/>
  <c r="R9" i="1"/>
  <c r="Q9" i="1"/>
  <c r="P9" i="1"/>
  <c r="O6" i="1"/>
  <c r="M6" i="1"/>
  <c r="L6" i="1"/>
  <c r="K6" i="1"/>
  <c r="J9" i="1"/>
  <c r="I9" i="1"/>
  <c r="H9" i="1"/>
  <c r="G6" i="1"/>
  <c r="E6" i="1"/>
  <c r="D6" i="1"/>
  <c r="C6" i="1"/>
  <c r="B9" i="1"/>
  <c r="C4" i="1"/>
  <c r="D4" i="1" s="1"/>
  <c r="E4" i="1" s="1"/>
  <c r="F4" i="1" s="1"/>
  <c r="G4" i="1" s="1"/>
  <c r="H4" i="1" s="1"/>
  <c r="I4" i="1" s="1"/>
  <c r="J4" i="1" s="1"/>
  <c r="K4" i="1" s="1"/>
  <c r="L4" i="1" s="1"/>
  <c r="M4" i="1" s="1"/>
  <c r="N4" i="1" s="1"/>
  <c r="O4" i="1" s="1"/>
  <c r="P4" i="1" s="1"/>
  <c r="Q4" i="1" s="1"/>
  <c r="R4" i="1" s="1"/>
  <c r="S8" i="1" l="1"/>
  <c r="Q6" i="1"/>
  <c r="N8" i="1"/>
  <c r="L9" i="1"/>
  <c r="R6" i="1"/>
  <c r="M16" i="1"/>
  <c r="O19" i="1"/>
  <c r="G9" i="1"/>
  <c r="O9" i="1"/>
  <c r="I6" i="1"/>
  <c r="F8" i="1"/>
  <c r="D9" i="1"/>
  <c r="C10" i="1"/>
  <c r="J6" i="1"/>
  <c r="O21" i="1" l="1"/>
  <c r="O16" i="1" s="1"/>
  <c r="P19" i="1"/>
  <c r="C13" i="1"/>
  <c r="D10" i="1"/>
  <c r="S6" i="1"/>
  <c r="D13" i="1" l="1"/>
  <c r="E10" i="1"/>
  <c r="P21" i="1"/>
  <c r="P16" i="1" s="1"/>
  <c r="Q19" i="1"/>
  <c r="Q21" i="1" l="1"/>
  <c r="Q16" i="1" s="1"/>
  <c r="R19" i="1"/>
  <c r="R21" i="1" s="1"/>
  <c r="R16" i="1" s="1"/>
  <c r="E13" i="1"/>
  <c r="F10" i="1"/>
  <c r="G10" i="1" l="1"/>
  <c r="F13" i="1"/>
  <c r="S16" i="1"/>
  <c r="H10" i="1" l="1"/>
  <c r="G13" i="1"/>
  <c r="I10" i="1" l="1"/>
  <c r="H13" i="1"/>
  <c r="J10" i="1" l="1"/>
  <c r="I13" i="1"/>
  <c r="J13" i="1" l="1"/>
  <c r="K10" i="1"/>
  <c r="K13" i="1" l="1"/>
  <c r="L10" i="1"/>
  <c r="L13" i="1" l="1"/>
  <c r="M10" i="1"/>
  <c r="M13" i="1" l="1"/>
  <c r="N10" i="1"/>
  <c r="O10" i="1" l="1"/>
  <c r="N13" i="1"/>
  <c r="P10" i="1" l="1"/>
  <c r="O13" i="1"/>
  <c r="Q10" i="1" l="1"/>
  <c r="P13" i="1"/>
  <c r="Q13" i="1" l="1"/>
  <c r="R10" i="1"/>
  <c r="R13" i="1" s="1"/>
  <c r="S13" i="1" s="1"/>
  <c r="H27" i="6" l="1"/>
  <c r="G27" i="6"/>
  <c r="F27" i="6"/>
  <c r="E27" i="6"/>
  <c r="D27" i="6"/>
  <c r="C27" i="6"/>
  <c r="N26" i="6"/>
  <c r="D28" i="6" s="1"/>
  <c r="E28" i="6" s="1"/>
  <c r="F28" i="6" s="1"/>
  <c r="G28" i="6" s="1"/>
  <c r="H28" i="6" s="1"/>
  <c r="I28" i="6" s="1"/>
  <c r="J28" i="6" s="1"/>
  <c r="K28" i="6" s="1"/>
  <c r="L28" i="6" s="1"/>
  <c r="M28" i="6" s="1"/>
  <c r="H20" i="6"/>
  <c r="G20" i="6"/>
  <c r="F20" i="6"/>
  <c r="E20" i="6"/>
  <c r="D20" i="6"/>
  <c r="C20" i="6"/>
  <c r="N19" i="6"/>
  <c r="L12" i="6"/>
  <c r="M12" i="6" s="1"/>
  <c r="N12" i="6" s="1"/>
  <c r="O12" i="6" s="1"/>
  <c r="K12" i="6"/>
  <c r="K11" i="6"/>
  <c r="I20" i="6" s="1"/>
  <c r="I27" i="6" l="1"/>
  <c r="L11" i="6"/>
  <c r="J27" i="6" l="1"/>
  <c r="J20" i="6"/>
  <c r="M11" i="6"/>
  <c r="K20" i="6" l="1"/>
  <c r="N11" i="6"/>
  <c r="K27" i="6"/>
  <c r="L20" i="6" l="1"/>
  <c r="O11" i="6"/>
  <c r="L27" i="6"/>
  <c r="N27" i="6" l="1"/>
  <c r="M27" i="6"/>
  <c r="M20" i="6"/>
  <c r="N20" i="6" s="1"/>
  <c r="D21" i="6" s="1"/>
  <c r="E21" i="6" s="1"/>
  <c r="F21" i="6" s="1"/>
  <c r="G21" i="6" s="1"/>
  <c r="H21" i="6" s="1"/>
  <c r="I21" i="6" s="1"/>
  <c r="J21" i="6" s="1"/>
  <c r="K21" i="6" s="1"/>
  <c r="L21" i="6" s="1"/>
  <c r="M21" i="6" s="1"/>
  <c r="H27" i="7" l="1"/>
  <c r="G27" i="7"/>
  <c r="F27" i="7"/>
  <c r="E27" i="7"/>
  <c r="D27" i="7"/>
  <c r="C27" i="7"/>
  <c r="N26" i="7"/>
  <c r="D28" i="7" s="1"/>
  <c r="E28" i="7" s="1"/>
  <c r="F28" i="7" s="1"/>
  <c r="G28" i="7" s="1"/>
  <c r="H28" i="7" s="1"/>
  <c r="I28" i="7" s="1"/>
  <c r="J28" i="7" s="1"/>
  <c r="K28" i="7" s="1"/>
  <c r="L28" i="7" s="1"/>
  <c r="M28" i="7" s="1"/>
  <c r="H20" i="7"/>
  <c r="G20" i="7"/>
  <c r="F20" i="7"/>
  <c r="E20" i="7"/>
  <c r="D20" i="7"/>
  <c r="C20" i="7"/>
  <c r="N19" i="7"/>
  <c r="K12" i="7"/>
  <c r="L12" i="7" s="1"/>
  <c r="M12" i="7" s="1"/>
  <c r="N12" i="7" s="1"/>
  <c r="O12" i="7" s="1"/>
  <c r="K11" i="7"/>
  <c r="I20" i="7" s="1"/>
  <c r="I27" i="7" l="1"/>
  <c r="L11" i="7"/>
  <c r="M11" i="7" l="1"/>
  <c r="J27" i="7"/>
  <c r="J20" i="7"/>
  <c r="K20" i="7" l="1"/>
  <c r="N11" i="7"/>
  <c r="K27" i="7"/>
  <c r="L20" i="7" l="1"/>
  <c r="O11" i="7"/>
  <c r="L27" i="7"/>
  <c r="M20" i="7" l="1"/>
  <c r="M27" i="7"/>
  <c r="N27" i="7" s="1"/>
  <c r="N20" i="7"/>
  <c r="D21" i="7" s="1"/>
  <c r="E21" i="7" s="1"/>
  <c r="F21" i="7" s="1"/>
  <c r="G21" i="7" s="1"/>
  <c r="H21" i="7" s="1"/>
  <c r="I21" i="7" s="1"/>
  <c r="J21" i="7" s="1"/>
  <c r="K21" i="7" s="1"/>
  <c r="L21" i="7" s="1"/>
  <c r="M21" i="7" s="1"/>
  <c r="I27" i="8" l="1"/>
  <c r="H27" i="8"/>
  <c r="G27" i="8"/>
  <c r="F27" i="8"/>
  <c r="E27" i="8"/>
  <c r="D27" i="8"/>
  <c r="C27" i="8"/>
  <c r="N26" i="8"/>
  <c r="D28" i="8" s="1"/>
  <c r="E28" i="8" s="1"/>
  <c r="F28" i="8" s="1"/>
  <c r="G28" i="8" s="1"/>
  <c r="H28" i="8" s="1"/>
  <c r="I28" i="8" s="1"/>
  <c r="J28" i="8" s="1"/>
  <c r="K28" i="8" s="1"/>
  <c r="L28" i="8" s="1"/>
  <c r="M28" i="8" s="1"/>
  <c r="H20" i="8"/>
  <c r="G20" i="8"/>
  <c r="F20" i="8"/>
  <c r="E20" i="8"/>
  <c r="D20" i="8"/>
  <c r="C20" i="8"/>
  <c r="N19" i="8"/>
  <c r="L12" i="8"/>
  <c r="M12" i="8" s="1"/>
  <c r="N12" i="8" s="1"/>
  <c r="O12" i="8" s="1"/>
  <c r="K12" i="8"/>
  <c r="K11" i="8"/>
  <c r="I20" i="8" s="1"/>
  <c r="L11" i="8" l="1"/>
  <c r="J20" i="8" l="1"/>
  <c r="M11" i="8"/>
  <c r="J27" i="8"/>
  <c r="K20" i="8" l="1"/>
  <c r="N11" i="8"/>
  <c r="K27" i="8"/>
  <c r="L20" i="8" l="1"/>
  <c r="O11" i="8"/>
  <c r="L27" i="8"/>
  <c r="M20" i="8" l="1"/>
  <c r="M27" i="8"/>
  <c r="N27" i="8" s="1"/>
  <c r="N20" i="8"/>
  <c r="M28" i="3" l="1"/>
  <c r="H27" i="3"/>
  <c r="G27" i="3"/>
  <c r="F27" i="3"/>
  <c r="E27" i="3"/>
  <c r="D27" i="3"/>
  <c r="C27" i="3"/>
  <c r="N26" i="3"/>
  <c r="H20" i="3"/>
  <c r="G20" i="3"/>
  <c r="F20" i="3"/>
  <c r="E20" i="3"/>
  <c r="D20" i="3"/>
  <c r="C20" i="3"/>
  <c r="N19" i="3"/>
  <c r="M12" i="3"/>
  <c r="N12" i="3" s="1"/>
  <c r="O12" i="3" s="1"/>
  <c r="L12" i="3"/>
  <c r="K12" i="3"/>
  <c r="K11" i="3"/>
  <c r="I27" i="3" s="1"/>
  <c r="L11" i="3" l="1"/>
  <c r="I20" i="3"/>
  <c r="M11" i="3" l="1"/>
  <c r="J27" i="3"/>
  <c r="J20" i="3"/>
  <c r="N11" i="3" l="1"/>
  <c r="K20" i="3"/>
  <c r="K27" i="3"/>
  <c r="L20" i="3" l="1"/>
  <c r="O11" i="3"/>
  <c r="L27" i="3"/>
  <c r="N27" i="3" l="1"/>
  <c r="M20" i="3"/>
  <c r="N20" i="3" s="1"/>
  <c r="D21" i="3" s="1"/>
  <c r="E21" i="3" s="1"/>
  <c r="F21" i="3" s="1"/>
  <c r="G21" i="3" s="1"/>
  <c r="H21" i="3" s="1"/>
  <c r="I21" i="3" s="1"/>
  <c r="J21" i="3" s="1"/>
  <c r="K21" i="3" s="1"/>
  <c r="L21" i="3" s="1"/>
  <c r="M21" i="3" s="1"/>
  <c r="M27" i="3"/>
  <c r="H27" i="4" l="1"/>
  <c r="G27" i="4"/>
  <c r="F27" i="4"/>
  <c r="E27" i="4"/>
  <c r="D27" i="4"/>
  <c r="C27" i="4"/>
  <c r="N26" i="4"/>
  <c r="D28" i="4" s="1"/>
  <c r="E28" i="4" s="1"/>
  <c r="F28" i="4" s="1"/>
  <c r="G28" i="4" s="1"/>
  <c r="H28" i="4" s="1"/>
  <c r="I28" i="4" s="1"/>
  <c r="J28" i="4" s="1"/>
  <c r="K28" i="4" s="1"/>
  <c r="L28" i="4" s="1"/>
  <c r="M28" i="4" s="1"/>
  <c r="H20" i="4"/>
  <c r="G20" i="4"/>
  <c r="F20" i="4"/>
  <c r="E20" i="4"/>
  <c r="D20" i="4"/>
  <c r="C20" i="4"/>
  <c r="N19" i="4"/>
  <c r="L12" i="4"/>
  <c r="M12" i="4" s="1"/>
  <c r="N12" i="4" s="1"/>
  <c r="O12" i="4" s="1"/>
  <c r="K12" i="4"/>
  <c r="K11" i="4"/>
  <c r="I20" i="4" s="1"/>
  <c r="I27" i="4" l="1"/>
  <c r="L11" i="4"/>
  <c r="J20" i="4" l="1"/>
  <c r="M11" i="4"/>
  <c r="J27" i="4"/>
  <c r="N11" i="4" l="1"/>
  <c r="K27" i="4"/>
  <c r="K20" i="4"/>
  <c r="O11" i="4" l="1"/>
  <c r="L20" i="4"/>
  <c r="L27" i="4"/>
  <c r="M20" i="4" l="1"/>
  <c r="N20" i="4" s="1"/>
  <c r="D21" i="4" s="1"/>
  <c r="E21" i="4" s="1"/>
  <c r="F21" i="4" s="1"/>
  <c r="G21" i="4" s="1"/>
  <c r="H21" i="4" s="1"/>
  <c r="I21" i="4" s="1"/>
  <c r="J21" i="4" s="1"/>
  <c r="K21" i="4" s="1"/>
  <c r="L21" i="4" s="1"/>
  <c r="M21" i="4" s="1"/>
  <c r="M27" i="4"/>
  <c r="N27" i="4" s="1"/>
</calcChain>
</file>

<file path=xl/sharedStrings.xml><?xml version="1.0" encoding="utf-8"?>
<sst xmlns="http://schemas.openxmlformats.org/spreadsheetml/2006/main" count="541" uniqueCount="70">
  <si>
    <t>Experto/ Año</t>
  </si>
  <si>
    <t xml:space="preserve">Precio promedio </t>
  </si>
  <si>
    <t>Experto 1</t>
  </si>
  <si>
    <t>Experto 2</t>
  </si>
  <si>
    <t>Experto 3</t>
  </si>
  <si>
    <t>Experto 4</t>
  </si>
  <si>
    <t>Experto 5</t>
  </si>
  <si>
    <t>Experto 6</t>
  </si>
  <si>
    <t>Experto 7</t>
  </si>
  <si>
    <t>Experto 8</t>
  </si>
  <si>
    <t>Experto 9</t>
  </si>
  <si>
    <t>Experto 10</t>
  </si>
  <si>
    <t>Experto 11</t>
  </si>
  <si>
    <t>Experto 12</t>
  </si>
  <si>
    <t>Experto 13</t>
  </si>
  <si>
    <t>Experto 14</t>
  </si>
  <si>
    <t>Experto 15</t>
  </si>
  <si>
    <t>Experto 16</t>
  </si>
  <si>
    <t>Experto 17</t>
  </si>
  <si>
    <t>(US$¢ por libra) moneda 2019</t>
  </si>
  <si>
    <t>PROMEDIO</t>
  </si>
  <si>
    <t>Comité Consultivo del Precio de Referencia del Cobre</t>
  </si>
  <si>
    <t>Agosto 2018. Plazo envío proyección: hasta el 15 de agosto 2018, 18:00hrs.</t>
  </si>
  <si>
    <t>Correo: cgamboni@dipres.cl</t>
  </si>
  <si>
    <t>Inflación Estados Unidos (Variación Promedio del IPC)</t>
  </si>
  <si>
    <t>World Economic Outlook</t>
  </si>
  <si>
    <t>International Monetary Fund</t>
  </si>
  <si>
    <t>Unidad</t>
  </si>
  <si>
    <t>World Economic Outlook - IMF, Abril 2018</t>
  </si>
  <si>
    <t>Supuestos Dipres (inflación constante desde 2023)</t>
  </si>
  <si>
    <t>Indice promedio</t>
  </si>
  <si>
    <t>Cambio porcentual</t>
  </si>
  <si>
    <t>Fuente: Fondo Monetario Internacional.</t>
  </si>
  <si>
    <t>http://www.imf.org/external/pubs/ft/weo/2018/01/weodata/download.aspx</t>
  </si>
  <si>
    <t>ALTERNATIVA 1</t>
  </si>
  <si>
    <t xml:space="preserve">Proyección </t>
  </si>
  <si>
    <t>Proyección Precio del Cobre (US¢)</t>
  </si>
  <si>
    <t>2018 (opcional)</t>
  </si>
  <si>
    <t>Promedio 2019-2028</t>
  </si>
  <si>
    <t>Si desea insertar los precios NOMINALES</t>
  </si>
  <si>
    <t xml:space="preserve">Precio nominal </t>
  </si>
  <si>
    <t>Fila se completa de manera automática</t>
  </si>
  <si>
    <t>Precio real ($2019)</t>
  </si>
  <si>
    <t>Precio de Referencia</t>
  </si>
  <si>
    <t>ALTERNATIVA 2</t>
  </si>
  <si>
    <t>Si desea insertar los precios REALES</t>
  </si>
  <si>
    <t>Balance del mercado y proyección de precios del cobre 2016 -2026</t>
  </si>
  <si>
    <t>(Miles de toneladas y centavos de dólar la libra)</t>
  </si>
  <si>
    <t>Promedio 2019-28</t>
  </si>
  <si>
    <t>Producción</t>
  </si>
  <si>
    <t>(Var.%)</t>
  </si>
  <si>
    <t>Consumo</t>
  </si>
  <si>
    <t>Superávit</t>
  </si>
  <si>
    <t>Inventarios</t>
  </si>
  <si>
    <t>Costos Unitarios (*)</t>
  </si>
  <si>
    <t>Razón I/C</t>
  </si>
  <si>
    <t>Precio del cobre (USD corrientes y 2005)</t>
  </si>
  <si>
    <t>Precio Cobre /USD 2019)</t>
  </si>
  <si>
    <t>(*) Costos unitarios de la región con costos más elevados, excluyendo África</t>
  </si>
  <si>
    <t>IPC USA</t>
  </si>
  <si>
    <t>Inflactor para datos históricos y proyecciones</t>
  </si>
  <si>
    <t>Nota: la cifra de producción y consumo de cobre en China en 2014 se basa en cifras de WBMS que incorporan un fuerte aumento en producción de chatarra primaria, acompañado por un aumento equivalente en consumo. Otras fuentes no incorpran ni uno ni otro.</t>
  </si>
  <si>
    <t xml:space="preserve">         El efecto neto no debería ser tan grande. Sin embargo, si se corrige sólo una de las dos cifras, el impacto en el equilibrio del mercado es material (del orden de 1 millón de toneladas) y presumibelemnte perdurable.</t>
  </si>
  <si>
    <t>TENDENCIAS :</t>
  </si>
  <si>
    <t xml:space="preserve">PROGRESIVAS DIFICULTADES Y COMPLEJIDADAS RESPONDER CON LA OFERTA </t>
  </si>
  <si>
    <r>
      <t>C</t>
    </r>
    <r>
      <rPr>
        <b/>
        <i/>
        <sz val="11"/>
        <color theme="1"/>
        <rFont val="Calibri"/>
        <family val="2"/>
        <scheme val="minor"/>
      </rPr>
      <t xml:space="preserve">HINA INCREMENTARIA SU DEMANDA SOLO MARGINALMENTE </t>
    </r>
  </si>
  <si>
    <t xml:space="preserve">LA INTESIDAD DE USO DE LOS BRIC NO SE VISLUMBRA CRECIENTE  </t>
  </si>
  <si>
    <t xml:space="preserve">LA  POTENCIAL DEMANDA ELECTRO MECANICA - TRASPORTE - NO UN HECHO CIERTO …POR EVENTUALES NUEVOS CAMBIOS TECNOLOGICOS </t>
  </si>
  <si>
    <t>Promedio "podado"</t>
  </si>
  <si>
    <t>Redondeado: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</si>
</sst>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4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8"/>
      <color rgb="FF000000"/>
      <name val="Calibri"/>
      <family val="2"/>
      <scheme val="minor"/>
    </font>
    <font>
      <b/>
      <sz val="8"/>
      <color theme="1"/>
      <name val="Calibri"/>
      <family val="2"/>
      <scheme val="minor"/>
    </font>
    <font>
      <sz val="8"/>
      <color rgb="FF000000"/>
      <name val="Calibri"/>
      <family val="2"/>
      <scheme val="minor"/>
    </font>
    <font>
      <b/>
      <sz val="10"/>
      <color theme="1"/>
      <name val="Arial"/>
      <family val="2"/>
    </font>
    <font>
      <b/>
      <sz val="16"/>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b/>
      <sz val="9"/>
      <name val="Calibri"/>
      <family val="2"/>
      <scheme val="minor"/>
    </font>
    <font>
      <sz val="10"/>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i/>
      <sz val="11"/>
      <color theme="1"/>
      <name val="Calibri"/>
      <family val="2"/>
      <scheme val="minor"/>
    </font>
    <font>
      <b/>
      <i/>
      <sz val="14"/>
      <color theme="1"/>
      <name val="Calibri"/>
      <family val="2"/>
      <scheme val="minor"/>
    </font>
    <font>
      <b/>
      <i/>
      <sz val="11"/>
      <color theme="1"/>
      <name val="Calibri"/>
      <family val="2"/>
      <scheme val="minor"/>
    </font>
    <font>
      <b/>
      <sz val="20"/>
      <name val="Arial"/>
      <family val="2"/>
    </font>
    <font>
      <sz val="10"/>
      <name val="Arial"/>
      <family val="2"/>
    </font>
    <font>
      <b/>
      <sz val="12"/>
      <name val="Arial"/>
      <family val="2"/>
    </font>
    <font>
      <b/>
      <i/>
      <sz val="14"/>
      <name val="Arial"/>
      <family val="2"/>
    </font>
    <font>
      <b/>
      <sz val="10"/>
      <name val="Arial"/>
      <family val="2"/>
    </font>
    <font>
      <b/>
      <sz val="10"/>
      <color theme="3" tint="0.39997558519241921"/>
      <name val="Arial"/>
      <family val="2"/>
    </font>
    <font>
      <sz val="14"/>
      <name val="Arial"/>
      <family val="2"/>
    </font>
    <font>
      <i/>
      <sz val="8"/>
      <name val="Arial"/>
      <family val="2"/>
    </font>
    <font>
      <i/>
      <sz val="8"/>
      <color theme="3" tint="0.39997558519241921"/>
      <name val="Arial"/>
      <family val="2"/>
    </font>
    <font>
      <b/>
      <i/>
      <sz val="12"/>
      <name val="Arial"/>
      <family val="2"/>
    </font>
    <font>
      <sz val="10"/>
      <color theme="3" tint="0.39997558519241921"/>
      <name val="Arial"/>
      <family val="2"/>
    </font>
    <font>
      <i/>
      <sz val="12"/>
      <name val="Arial"/>
      <family val="2"/>
    </font>
    <font>
      <i/>
      <sz val="10"/>
      <name val="Arial"/>
      <family val="2"/>
    </font>
    <font>
      <i/>
      <sz val="10"/>
      <color theme="3" tint="0.39994506668294322"/>
      <name val="Arial"/>
      <family val="2"/>
    </font>
    <font>
      <b/>
      <sz val="18"/>
      <name val="Arial"/>
      <family val="2"/>
    </font>
    <font>
      <b/>
      <sz val="14"/>
      <name val="Arial"/>
      <family val="2"/>
    </font>
    <font>
      <b/>
      <i/>
      <sz val="14"/>
      <color theme="3" tint="0.39997558519241921"/>
      <name val="Arial"/>
      <family val="2"/>
    </font>
    <font>
      <sz val="10"/>
      <color rgb="FF505050"/>
      <name val="Arial"/>
      <family val="2"/>
    </font>
  </fonts>
  <fills count="10">
    <fill>
      <patternFill patternType="none"/>
    </fill>
    <fill>
      <patternFill patternType="gray125"/>
    </fill>
    <fill>
      <patternFill patternType="solid">
        <fgColor theme="0"/>
        <bgColor indexed="64"/>
      </patternFill>
    </fill>
    <fill>
      <patternFill patternType="solid">
        <fgColor rgb="FFDBEEF3"/>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5"/>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rgb="FFDDDDDD"/>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xf numFmtId="0" fontId="1" fillId="0" borderId="0"/>
  </cellStyleXfs>
  <cellXfs count="123">
    <xf numFmtId="0" fontId="0" fillId="0" borderId="0" xfId="0"/>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9" fillId="0" borderId="3" xfId="0" applyFont="1" applyBorder="1" applyAlignment="1">
      <alignment horizontal="center" vertical="center"/>
    </xf>
    <xf numFmtId="165" fontId="7" fillId="3" borderId="6" xfId="0" applyNumberFormat="1" applyFont="1" applyFill="1" applyBorder="1" applyAlignment="1">
      <alignment horizontal="center" vertical="center"/>
    </xf>
    <xf numFmtId="1" fontId="9" fillId="0" borderId="6" xfId="0" applyNumberFormat="1" applyFont="1" applyBorder="1" applyAlignment="1">
      <alignment horizontal="center" vertical="center"/>
    </xf>
    <xf numFmtId="165" fontId="0" fillId="0" borderId="0" xfId="0" applyNumberFormat="1"/>
    <xf numFmtId="0" fontId="10" fillId="0" borderId="0" xfId="0" applyFont="1" applyAlignment="1">
      <alignment horizontal="center" vertical="center"/>
    </xf>
    <xf numFmtId="0" fontId="0" fillId="2" borderId="0" xfId="0" applyFill="1"/>
    <xf numFmtId="0" fontId="11" fillId="2" borderId="0" xfId="0" applyFont="1" applyFill="1"/>
    <xf numFmtId="49" fontId="12" fillId="2" borderId="0" xfId="0" applyNumberFormat="1" applyFont="1" applyFill="1"/>
    <xf numFmtId="49" fontId="13" fillId="2" borderId="0" xfId="0" applyNumberFormat="1" applyFont="1" applyFill="1"/>
    <xf numFmtId="0" fontId="4" fillId="2" borderId="0" xfId="0" applyFont="1" applyFill="1"/>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15" xfId="0" applyFont="1" applyFill="1" applyBorder="1"/>
    <xf numFmtId="0" fontId="16" fillId="0" borderId="15" xfId="0" applyFont="1" applyFill="1" applyBorder="1" applyAlignment="1">
      <alignment horizontal="center"/>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0" fontId="16" fillId="0" borderId="16" xfId="0" applyFont="1" applyFill="1" applyBorder="1" applyAlignment="1">
      <alignment horizontal="center"/>
    </xf>
    <xf numFmtId="164" fontId="16" fillId="0" borderId="15" xfId="0" applyNumberFormat="1" applyFont="1" applyFill="1" applyBorder="1" applyAlignment="1">
      <alignment horizontal="center"/>
    </xf>
    <xf numFmtId="164" fontId="16" fillId="0" borderId="16" xfId="0" applyNumberFormat="1" applyFont="1" applyFill="1" applyBorder="1" applyAlignment="1">
      <alignment horizontal="center"/>
    </xf>
    <xf numFmtId="0" fontId="16" fillId="0" borderId="14" xfId="0" applyFont="1" applyFill="1" applyBorder="1"/>
    <xf numFmtId="164" fontId="16" fillId="0" borderId="14" xfId="0" applyNumberFormat="1" applyFont="1" applyFill="1" applyBorder="1" applyAlignment="1">
      <alignment horizontal="center"/>
    </xf>
    <xf numFmtId="164" fontId="16" fillId="0" borderId="17" xfId="0" applyNumberFormat="1" applyFont="1" applyFill="1" applyBorder="1" applyAlignment="1">
      <alignment horizontal="center"/>
    </xf>
    <xf numFmtId="164" fontId="16" fillId="0" borderId="18" xfId="0" applyNumberFormat="1" applyFont="1" applyFill="1" applyBorder="1" applyAlignment="1">
      <alignment horizontal="center"/>
    </xf>
    <xf numFmtId="0" fontId="6" fillId="2" borderId="0" xfId="1" applyFill="1" applyAlignment="1" applyProtection="1">
      <alignment vertical="top" wrapText="1"/>
    </xf>
    <xf numFmtId="0" fontId="0" fillId="2" borderId="0" xfId="0" applyFill="1" applyAlignment="1">
      <alignment horizontal="center"/>
    </xf>
    <xf numFmtId="0" fontId="13" fillId="2" borderId="0" xfId="0" applyFont="1" applyFill="1"/>
    <xf numFmtId="0" fontId="17" fillId="0" borderId="8"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7" fillId="0" borderId="9" xfId="0" applyFont="1" applyFill="1" applyBorder="1" applyAlignment="1">
      <alignment horizontal="center" vertical="center"/>
    </xf>
    <xf numFmtId="0" fontId="19" fillId="5" borderId="1" xfId="0" applyFont="1" applyFill="1" applyBorder="1" applyAlignment="1">
      <alignment horizontal="center" vertical="center" wrapText="1"/>
    </xf>
    <xf numFmtId="0" fontId="2" fillId="4" borderId="0" xfId="0" applyFont="1" applyFill="1" applyAlignment="1">
      <alignment horizontal="center" wrapText="1"/>
    </xf>
    <xf numFmtId="0" fontId="4" fillId="6" borderId="11" xfId="0" applyFont="1" applyFill="1" applyBorder="1" applyAlignment="1">
      <alignment vertical="center"/>
    </xf>
    <xf numFmtId="165" fontId="4" fillId="6" borderId="11" xfId="0" applyNumberFormat="1" applyFont="1" applyFill="1" applyBorder="1" applyAlignment="1" applyProtection="1">
      <alignment horizontal="center" vertical="center"/>
      <protection locked="0"/>
    </xf>
    <xf numFmtId="165" fontId="4" fillId="6" borderId="12" xfId="0" applyNumberFormat="1" applyFont="1" applyFill="1" applyBorder="1" applyAlignment="1" applyProtection="1">
      <alignment horizontal="center" vertical="center"/>
      <protection locked="0"/>
    </xf>
    <xf numFmtId="165" fontId="4" fillId="5" borderId="7" xfId="0" applyNumberFormat="1" applyFont="1" applyFill="1" applyBorder="1" applyAlignment="1" applyProtection="1">
      <alignment horizontal="center" vertical="center"/>
    </xf>
    <xf numFmtId="0" fontId="20" fillId="2" borderId="0" xfId="0" applyFont="1" applyFill="1" applyAlignment="1">
      <alignment vertical="center" wrapText="1"/>
    </xf>
    <xf numFmtId="0" fontId="20" fillId="0" borderId="19" xfId="0" applyFont="1" applyFill="1" applyBorder="1" applyAlignment="1" applyProtection="1">
      <alignment vertical="center"/>
    </xf>
    <xf numFmtId="165" fontId="20" fillId="0" borderId="14" xfId="0" applyNumberFormat="1" applyFont="1" applyFill="1" applyBorder="1" applyAlignment="1" applyProtection="1">
      <alignment horizontal="center" vertical="center"/>
    </xf>
    <xf numFmtId="165" fontId="20" fillId="0" borderId="17" xfId="0" applyNumberFormat="1" applyFont="1" applyFill="1" applyBorder="1" applyAlignment="1" applyProtection="1">
      <alignment horizontal="center" vertical="center"/>
    </xf>
    <xf numFmtId="165" fontId="21" fillId="7" borderId="20" xfId="0" applyNumberFormat="1" applyFont="1" applyFill="1" applyBorder="1" applyAlignment="1" applyProtection="1">
      <alignment horizontal="center" vertical="center"/>
    </xf>
    <xf numFmtId="0" fontId="22" fillId="7" borderId="4" xfId="0" applyFont="1" applyFill="1" applyBorder="1" applyAlignment="1">
      <alignment horizontal="center" wrapText="1"/>
    </xf>
    <xf numFmtId="0" fontId="20" fillId="2" borderId="0" xfId="0" applyFont="1" applyFill="1"/>
    <xf numFmtId="165" fontId="0" fillId="2" borderId="0" xfId="0" applyNumberFormat="1" applyFill="1"/>
    <xf numFmtId="165" fontId="5" fillId="2" borderId="0" xfId="0" applyNumberFormat="1" applyFont="1" applyFill="1"/>
    <xf numFmtId="2" fontId="0" fillId="0" borderId="0" xfId="0" applyNumberFormat="1" applyFont="1" applyFill="1" applyBorder="1" applyAlignment="1" applyProtection="1">
      <alignment horizontal="center" vertical="center"/>
    </xf>
    <xf numFmtId="0" fontId="4" fillId="2" borderId="0" xfId="0" applyFont="1" applyFill="1" applyAlignment="1">
      <alignment vertical="center"/>
    </xf>
    <xf numFmtId="0" fontId="19" fillId="5" borderId="7" xfId="0" applyFont="1" applyFill="1" applyBorder="1" applyAlignment="1">
      <alignment horizontal="center" vertical="center" wrapText="1"/>
    </xf>
    <xf numFmtId="0" fontId="2" fillId="8" borderId="0" xfId="0" applyFont="1" applyFill="1" applyAlignment="1">
      <alignment horizontal="center" wrapText="1"/>
    </xf>
    <xf numFmtId="0" fontId="4" fillId="9" borderId="11" xfId="0" applyFont="1" applyFill="1" applyBorder="1" applyAlignment="1">
      <alignment vertical="center"/>
    </xf>
    <xf numFmtId="165" fontId="4" fillId="9" borderId="11" xfId="0" applyNumberFormat="1" applyFont="1" applyFill="1" applyBorder="1" applyAlignment="1" applyProtection="1">
      <alignment horizontal="center" vertical="center"/>
      <protection locked="0"/>
    </xf>
    <xf numFmtId="165" fontId="4" fillId="9" borderId="12" xfId="0" applyNumberFormat="1" applyFont="1" applyFill="1" applyBorder="1" applyAlignment="1" applyProtection="1">
      <alignment horizontal="center" vertical="center"/>
      <protection locked="0"/>
    </xf>
    <xf numFmtId="0" fontId="20" fillId="0" borderId="14" xfId="0" applyFont="1" applyFill="1" applyBorder="1" applyAlignment="1" applyProtection="1">
      <alignment vertical="center"/>
    </xf>
    <xf numFmtId="165" fontId="20" fillId="0" borderId="18" xfId="0" applyNumberFormat="1" applyFont="1" applyFill="1" applyBorder="1" applyAlignment="1" applyProtection="1">
      <alignment horizontal="center" vertical="center"/>
    </xf>
    <xf numFmtId="165" fontId="20" fillId="5" borderId="18" xfId="0" applyNumberFormat="1" applyFont="1" applyFill="1" applyBorder="1" applyAlignment="1" applyProtection="1">
      <alignment horizontal="center" vertical="center"/>
    </xf>
    <xf numFmtId="165" fontId="4" fillId="9" borderId="13" xfId="0" applyNumberFormat="1" applyFont="1" applyFill="1" applyBorder="1" applyAlignment="1" applyProtection="1">
      <alignment horizontal="center" vertical="center"/>
      <protection locked="0"/>
    </xf>
    <xf numFmtId="165" fontId="3" fillId="2" borderId="0" xfId="0" applyNumberFormat="1" applyFont="1" applyFill="1"/>
    <xf numFmtId="0" fontId="23" fillId="0" borderId="0" xfId="0" applyFont="1"/>
    <xf numFmtId="0" fontId="24" fillId="0" borderId="0" xfId="0" applyFont="1"/>
    <xf numFmtId="0" fontId="26" fillId="0" borderId="0" xfId="0" applyFont="1" applyAlignment="1">
      <alignment horizontal="center"/>
    </xf>
    <xf numFmtId="0" fontId="0" fillId="0" borderId="0" xfId="0" applyAlignment="1">
      <alignment horizontal="center"/>
    </xf>
    <xf numFmtId="0" fontId="27" fillId="0" borderId="0" xfId="0" applyFont="1"/>
    <xf numFmtId="0" fontId="27" fillId="0" borderId="7" xfId="0" applyFont="1" applyBorder="1"/>
    <xf numFmtId="3" fontId="0" fillId="0" borderId="0" xfId="0" applyNumberFormat="1"/>
    <xf numFmtId="3" fontId="27" fillId="0" borderId="0" xfId="0" applyNumberFormat="1" applyFont="1"/>
    <xf numFmtId="3" fontId="28" fillId="0" borderId="0" xfId="0" applyNumberFormat="1" applyFont="1"/>
    <xf numFmtId="0" fontId="29" fillId="0" borderId="0" xfId="0" applyFont="1"/>
    <xf numFmtId="0" fontId="30" fillId="0" borderId="0" xfId="0" applyFont="1"/>
    <xf numFmtId="166" fontId="30" fillId="0" borderId="0" xfId="0" applyNumberFormat="1" applyFont="1"/>
    <xf numFmtId="166" fontId="31" fillId="0" borderId="0" xfId="0" applyNumberFormat="1" applyFont="1"/>
    <xf numFmtId="166" fontId="32" fillId="0" borderId="0" xfId="0" applyNumberFormat="1" applyFont="1"/>
    <xf numFmtId="3" fontId="24" fillId="0" borderId="0" xfId="0" applyNumberFormat="1" applyFont="1"/>
    <xf numFmtId="3" fontId="33" fillId="0" borderId="0" xfId="0" applyNumberFormat="1" applyFont="1"/>
    <xf numFmtId="0" fontId="34" fillId="0" borderId="0" xfId="0" applyFont="1"/>
    <xf numFmtId="165" fontId="35" fillId="0" borderId="0" xfId="0" applyNumberFormat="1" applyFont="1" applyBorder="1"/>
    <xf numFmtId="165" fontId="36" fillId="0" borderId="0" xfId="0" applyNumberFormat="1" applyFont="1" applyBorder="1"/>
    <xf numFmtId="166" fontId="27" fillId="0" borderId="0" xfId="0" applyNumberFormat="1" applyFont="1"/>
    <xf numFmtId="166" fontId="28" fillId="0" borderId="0" xfId="0" applyNumberFormat="1" applyFont="1"/>
    <xf numFmtId="0" fontId="33" fillId="0" borderId="0" xfId="0" applyFont="1"/>
    <xf numFmtId="165" fontId="32" fillId="0" borderId="0" xfId="0" applyNumberFormat="1" applyFont="1"/>
    <xf numFmtId="0" fontId="37" fillId="0" borderId="11" xfId="0" applyFont="1" applyBorder="1"/>
    <xf numFmtId="165" fontId="38" fillId="0" borderId="12" xfId="0" applyNumberFormat="1" applyFont="1" applyBorder="1"/>
    <xf numFmtId="165" fontId="26" fillId="0" borderId="12" xfId="0" applyNumberFormat="1" applyFont="1" applyBorder="1"/>
    <xf numFmtId="165" fontId="39" fillId="0" borderId="12" xfId="0" applyNumberFormat="1" applyFont="1" applyBorder="1"/>
    <xf numFmtId="165" fontId="39" fillId="0" borderId="13" xfId="0" applyNumberFormat="1" applyFont="1" applyBorder="1"/>
    <xf numFmtId="165" fontId="27" fillId="0" borderId="0" xfId="0" applyNumberFormat="1" applyFont="1"/>
    <xf numFmtId="0" fontId="40" fillId="0" borderId="21" xfId="2" applyFont="1" applyFill="1" applyBorder="1" applyAlignment="1">
      <alignment horizontal="center"/>
    </xf>
    <xf numFmtId="0" fontId="16" fillId="0" borderId="8" xfId="0" applyFont="1" applyFill="1" applyBorder="1" applyAlignment="1">
      <alignment horizontal="right"/>
    </xf>
    <xf numFmtId="0" fontId="16" fillId="0" borderId="9" xfId="0" applyFont="1" applyFill="1" applyBorder="1" applyAlignment="1">
      <alignment horizontal="right"/>
    </xf>
    <xf numFmtId="0" fontId="16" fillId="0" borderId="8" xfId="0" applyFont="1" applyFill="1" applyBorder="1" applyAlignment="1">
      <alignment horizontal="center"/>
    </xf>
    <xf numFmtId="164" fontId="16" fillId="0" borderId="9" xfId="0" applyNumberFormat="1" applyFont="1" applyFill="1" applyBorder="1" applyAlignment="1">
      <alignment horizontal="right"/>
    </xf>
    <xf numFmtId="164" fontId="16" fillId="0" borderId="10" xfId="0" applyNumberFormat="1" applyFont="1" applyFill="1" applyBorder="1" applyAlignment="1">
      <alignment horizontal="right"/>
    </xf>
    <xf numFmtId="164" fontId="16" fillId="0" borderId="0" xfId="0" applyNumberFormat="1" applyFont="1" applyFill="1" applyBorder="1" applyAlignment="1">
      <alignment horizontal="right"/>
    </xf>
    <xf numFmtId="164" fontId="16" fillId="0" borderId="16" xfId="0" applyNumberFormat="1" applyFont="1" applyFill="1" applyBorder="1" applyAlignment="1">
      <alignment horizontal="right"/>
    </xf>
    <xf numFmtId="164" fontId="0" fillId="0" borderId="0" xfId="0" applyNumberFormat="1"/>
    <xf numFmtId="0" fontId="24" fillId="0" borderId="0" xfId="0" applyFont="1" applyFill="1" applyBorder="1"/>
    <xf numFmtId="166" fontId="0" fillId="0" borderId="0" xfId="0" applyNumberFormat="1"/>
    <xf numFmtId="0" fontId="22" fillId="2" borderId="0" xfId="0" applyFont="1" applyFill="1"/>
    <xf numFmtId="0" fontId="3" fillId="2" borderId="0" xfId="0" applyFont="1" applyFill="1"/>
    <xf numFmtId="1" fontId="4" fillId="9" borderId="12" xfId="0" applyNumberFormat="1"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164" fontId="21" fillId="7" borderId="20" xfId="0" applyNumberFormat="1" applyFont="1" applyFill="1" applyBorder="1" applyAlignment="1" applyProtection="1">
      <alignment horizontal="center" vertical="center"/>
    </xf>
    <xf numFmtId="0" fontId="2" fillId="8" borderId="0" xfId="0" applyFont="1" applyFill="1" applyAlignment="1">
      <alignment horizont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4" fillId="0" borderId="13" xfId="0" applyFont="1" applyFill="1" applyBorder="1" applyAlignment="1">
      <alignment horizontal="center"/>
    </xf>
    <xf numFmtId="0" fontId="6" fillId="2" borderId="0" xfId="1" applyFill="1" applyAlignment="1" applyProtection="1">
      <alignment horizontal="left" vertical="top" wrapText="1"/>
    </xf>
    <xf numFmtId="0" fontId="2" fillId="4" borderId="0" xfId="0" applyFont="1" applyFill="1" applyAlignment="1">
      <alignment horizontal="center"/>
    </xf>
    <xf numFmtId="0" fontId="25" fillId="0" borderId="0" xfId="0" applyFont="1" applyAlignment="1">
      <alignment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165" fontId="7" fillId="3" borderId="22" xfId="0" applyNumberFormat="1" applyFont="1" applyFill="1" applyBorder="1" applyAlignment="1">
      <alignment horizontal="center" vertical="center"/>
    </xf>
    <xf numFmtId="1" fontId="7" fillId="3" borderId="6" xfId="0" applyNumberFormat="1" applyFont="1" applyFill="1" applyBorder="1" applyAlignment="1">
      <alignment horizontal="center" vertical="center"/>
    </xf>
  </cellXfs>
  <cellStyles count="3">
    <cellStyle name="Hipervínculo" xfId="1" builtinId="8"/>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layout/>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34-446A-9D43-5198963F3A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276.73907728283143</c:v>
              </c:pt>
              <c:pt idx="1">
                <c:v>276.73907728283143</c:v>
              </c:pt>
              <c:pt idx="2">
                <c:v>276.73907728283143</c:v>
              </c:pt>
              <c:pt idx="3">
                <c:v>276.73907728283143</c:v>
              </c:pt>
              <c:pt idx="4">
                <c:v>276.73907728283143</c:v>
              </c:pt>
              <c:pt idx="5">
                <c:v>276.73907728283143</c:v>
              </c:pt>
              <c:pt idx="6">
                <c:v>276.73907728283143</c:v>
              </c:pt>
              <c:pt idx="7">
                <c:v>276.73907728283143</c:v>
              </c:pt>
              <c:pt idx="8">
                <c:v>276.73907728283143</c:v>
              </c:pt>
              <c:pt idx="9">
                <c:v>276.73907728283143</c:v>
              </c:pt>
            </c:numLit>
          </c:val>
          <c:smooth val="0"/>
          <c:extLst>
            <c:ext xmlns:c16="http://schemas.microsoft.com/office/drawing/2014/chart" uri="{C3380CC4-5D6E-409C-BE32-E72D297353CC}">
              <c16:uniqueId val="{00000001-FF34-446A-9D43-5198963F3A0A}"/>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291.74616636613132</c:v>
              </c:pt>
              <c:pt idx="1">
                <c:v>281.74616636613132</c:v>
              </c:pt>
              <c:pt idx="2">
                <c:v>271.74616636613132</c:v>
              </c:pt>
              <c:pt idx="3">
                <c:v>274.59318196141714</c:v>
              </c:pt>
              <c:pt idx="4">
                <c:v>274.5931819614172</c:v>
              </c:pt>
              <c:pt idx="5">
                <c:v>274.59318196141732</c:v>
              </c:pt>
              <c:pt idx="6">
                <c:v>274.5931819614172</c:v>
              </c:pt>
              <c:pt idx="7">
                <c:v>274.59318196141726</c:v>
              </c:pt>
              <c:pt idx="8">
                <c:v>274.5931819614172</c:v>
              </c:pt>
              <c:pt idx="9">
                <c:v>274.5931819614172</c:v>
              </c:pt>
            </c:numLit>
          </c:val>
          <c:smooth val="0"/>
          <c:extLst>
            <c:ext xmlns:c16="http://schemas.microsoft.com/office/drawing/2014/chart" uri="{C3380CC4-5D6E-409C-BE32-E72D297353CC}">
              <c16:uniqueId val="{00000002-FF34-446A-9D43-5198963F3A0A}"/>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291.74616636613132</c:v>
              </c:pt>
              <c:pt idx="1">
                <c:v>287.73783234808434</c:v>
              </c:pt>
              <c:pt idx="2">
                <c:v>283.18175599689897</c:v>
              </c:pt>
              <c:pt idx="3">
                <c:v>292.08197093906847</c:v>
              </c:pt>
              <c:pt idx="4">
                <c:v>298.27449518255753</c:v>
              </c:pt>
              <c:pt idx="5">
                <c:v>304.59791448042785</c:v>
              </c:pt>
              <c:pt idx="6">
                <c:v>311.05539026741292</c:v>
              </c:pt>
              <c:pt idx="7">
                <c:v>317.64976454108216</c:v>
              </c:pt>
              <c:pt idx="8">
                <c:v>324.3839395493531</c:v>
              </c:pt>
              <c:pt idx="9">
                <c:v>331.26087906779946</c:v>
              </c:pt>
            </c:numLit>
          </c:val>
          <c:smooth val="0"/>
          <c:extLst>
            <c:ext xmlns:c16="http://schemas.microsoft.com/office/drawing/2014/chart" uri="{C3380CC4-5D6E-409C-BE32-E72D297353CC}">
              <c16:uniqueId val="{00000003-FF34-446A-9D43-5198963F3A0A}"/>
            </c:ext>
          </c:extLst>
        </c:ser>
        <c:dLbls>
          <c:showLegendKey val="0"/>
          <c:showVal val="0"/>
          <c:showCatName val="0"/>
          <c:showSerName val="0"/>
          <c:showPercent val="0"/>
          <c:showBubbleSize val="0"/>
        </c:dLbls>
        <c:smooth val="0"/>
        <c:axId val="448047360"/>
        <c:axId val="448147840"/>
      </c:lineChart>
      <c:catAx>
        <c:axId val="448047360"/>
        <c:scaling>
          <c:orientation val="minMax"/>
        </c:scaling>
        <c:delete val="0"/>
        <c:axPos val="b"/>
        <c:numFmt formatCode="General" sourceLinked="1"/>
        <c:majorTickMark val="out"/>
        <c:minorTickMark val="none"/>
        <c:tickLblPos val="nextTo"/>
        <c:txPr>
          <a:bodyPr/>
          <a:lstStyle/>
          <a:p>
            <a:pPr>
              <a:defRPr sz="800"/>
            </a:pPr>
            <a:endParaRPr lang="es-CL"/>
          </a:p>
        </c:txPr>
        <c:crossAx val="448147840"/>
        <c:crosses val="autoZero"/>
        <c:auto val="1"/>
        <c:lblAlgn val="ctr"/>
        <c:lblOffset val="100"/>
        <c:noMultiLvlLbl val="0"/>
      </c:catAx>
      <c:valAx>
        <c:axId val="448147840"/>
        <c:scaling>
          <c:orientation val="minMax"/>
        </c:scaling>
        <c:delete val="0"/>
        <c:axPos val="l"/>
        <c:numFmt formatCode="General" sourceLinked="1"/>
        <c:majorTickMark val="out"/>
        <c:minorTickMark val="none"/>
        <c:tickLblPos val="nextTo"/>
        <c:txPr>
          <a:bodyPr/>
          <a:lstStyle/>
          <a:p>
            <a:pPr>
              <a:defRPr sz="800"/>
            </a:pPr>
            <a:endParaRPr lang="es-CL"/>
          </a:p>
        </c:txPr>
        <c:crossAx val="44804736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84"/>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9-4077-BBEA-F871C96E898E}"/>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DFA9-4077-BBEA-F871C96E898E}"/>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DFA9-4077-BBEA-F871C96E898E}"/>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DFA9-4077-BBEA-F871C96E898E}"/>
            </c:ext>
          </c:extLst>
        </c:ser>
        <c:dLbls>
          <c:showLegendKey val="0"/>
          <c:showVal val="0"/>
          <c:showCatName val="0"/>
          <c:showSerName val="0"/>
          <c:showPercent val="0"/>
          <c:showBubbleSize val="0"/>
        </c:dLbls>
        <c:smooth val="0"/>
        <c:axId val="138900608"/>
        <c:axId val="138902144"/>
      </c:lineChart>
      <c:catAx>
        <c:axId val="138900608"/>
        <c:scaling>
          <c:orientation val="minMax"/>
        </c:scaling>
        <c:delete val="0"/>
        <c:axPos val="b"/>
        <c:numFmt formatCode="General" sourceLinked="1"/>
        <c:majorTickMark val="out"/>
        <c:minorTickMark val="none"/>
        <c:tickLblPos val="nextTo"/>
        <c:txPr>
          <a:bodyPr/>
          <a:lstStyle/>
          <a:p>
            <a:pPr>
              <a:defRPr sz="800"/>
            </a:pPr>
            <a:endParaRPr lang="es-CL"/>
          </a:p>
        </c:txPr>
        <c:crossAx val="138902144"/>
        <c:crosses val="autoZero"/>
        <c:auto val="1"/>
        <c:lblAlgn val="ctr"/>
        <c:lblOffset val="100"/>
        <c:noMultiLvlLbl val="0"/>
      </c:catAx>
      <c:valAx>
        <c:axId val="138902144"/>
        <c:scaling>
          <c:orientation val="minMax"/>
        </c:scaling>
        <c:delete val="0"/>
        <c:axPos val="l"/>
        <c:numFmt formatCode="0.0" sourceLinked="0"/>
        <c:majorTickMark val="out"/>
        <c:minorTickMark val="none"/>
        <c:tickLblPos val="nextTo"/>
        <c:txPr>
          <a:bodyPr/>
          <a:lstStyle/>
          <a:p>
            <a:pPr>
              <a:defRPr sz="800"/>
            </a:pPr>
            <a:endParaRPr lang="es-CL"/>
          </a:p>
        </c:txPr>
        <c:crossAx val="138900608"/>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89" l="0.70000000000000062" r="0.70000000000000062" t="0.750000000000000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0998E-2"/>
          <c:y val="6.9202722327769903E-2"/>
          <c:w val="0.81311646531551796"/>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C2-43E8-8E34-5229DCE09E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1BC2-43E8-8E34-5229DCE09EEC}"/>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1BC2-43E8-8E34-5229DCE09EEC}"/>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3-1BC2-43E8-8E34-5229DCE09EEC}"/>
            </c:ext>
          </c:extLst>
        </c:ser>
        <c:dLbls>
          <c:showLegendKey val="0"/>
          <c:showVal val="0"/>
          <c:showCatName val="0"/>
          <c:showSerName val="0"/>
          <c:showPercent val="0"/>
          <c:showBubbleSize val="0"/>
        </c:dLbls>
        <c:smooth val="0"/>
        <c:axId val="568287848"/>
        <c:axId val="568290872"/>
      </c:lineChart>
      <c:catAx>
        <c:axId val="568287848"/>
        <c:scaling>
          <c:orientation val="minMax"/>
        </c:scaling>
        <c:delete val="0"/>
        <c:axPos val="b"/>
        <c:numFmt formatCode="General" sourceLinked="1"/>
        <c:majorTickMark val="out"/>
        <c:minorTickMark val="none"/>
        <c:tickLblPos val="nextTo"/>
        <c:txPr>
          <a:bodyPr/>
          <a:lstStyle/>
          <a:p>
            <a:pPr>
              <a:defRPr sz="800"/>
            </a:pPr>
            <a:endParaRPr lang="es-CL"/>
          </a:p>
        </c:txPr>
        <c:crossAx val="568290872"/>
        <c:crosses val="autoZero"/>
        <c:auto val="1"/>
        <c:lblAlgn val="ctr"/>
        <c:lblOffset val="100"/>
        <c:noMultiLvlLbl val="0"/>
      </c:catAx>
      <c:valAx>
        <c:axId val="568290872"/>
        <c:scaling>
          <c:orientation val="minMax"/>
        </c:scaling>
        <c:delete val="0"/>
        <c:axPos val="l"/>
        <c:numFmt formatCode="General" sourceLinked="1"/>
        <c:majorTickMark val="out"/>
        <c:minorTickMark val="none"/>
        <c:tickLblPos val="nextTo"/>
        <c:txPr>
          <a:bodyPr/>
          <a:lstStyle/>
          <a:p>
            <a:pPr>
              <a:defRPr sz="800"/>
            </a:pPr>
            <a:endParaRPr lang="es-CL"/>
          </a:p>
        </c:txPr>
        <c:crossAx val="568287848"/>
        <c:crosses val="autoZero"/>
        <c:crossBetween val="between"/>
      </c:valAx>
    </c:plotArea>
    <c:legend>
      <c:legendPos val="b"/>
      <c:layout>
        <c:manualLayout>
          <c:xMode val="edge"/>
          <c:yMode val="edge"/>
          <c:x val="0"/>
          <c:y val="0.84625630852393596"/>
          <c:w val="1"/>
          <c:h val="0.116345303925702"/>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805E-2"/>
          <c:y val="6.9202722327769903E-2"/>
          <c:w val="0.80967849868599395"/>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88-45A6-9A3E-22FEAC206F8B}"/>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293.5</c:v>
              </c:pt>
              <c:pt idx="1">
                <c:v>293.5</c:v>
              </c:pt>
              <c:pt idx="2">
                <c:v>293.5</c:v>
              </c:pt>
              <c:pt idx="3">
                <c:v>293.5</c:v>
              </c:pt>
              <c:pt idx="4">
                <c:v>293.5</c:v>
              </c:pt>
              <c:pt idx="5">
                <c:v>293.5</c:v>
              </c:pt>
              <c:pt idx="6">
                <c:v>293.5</c:v>
              </c:pt>
              <c:pt idx="7">
                <c:v>293.5</c:v>
              </c:pt>
              <c:pt idx="8">
                <c:v>293.5</c:v>
              </c:pt>
              <c:pt idx="9">
                <c:v>293.5</c:v>
              </c:pt>
            </c:numLit>
          </c:val>
          <c:smooth val="0"/>
          <c:extLst>
            <c:ext xmlns:c16="http://schemas.microsoft.com/office/drawing/2014/chart" uri="{C3380CC4-5D6E-409C-BE32-E72D297353CC}">
              <c16:uniqueId val="{00000001-F188-45A6-9A3E-22FEAC206F8B}"/>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300</c:v>
              </c:pt>
              <c:pt idx="2">
                <c:v>300</c:v>
              </c:pt>
              <c:pt idx="3">
                <c:v>295</c:v>
              </c:pt>
              <c:pt idx="4">
                <c:v>290</c:v>
              </c:pt>
              <c:pt idx="5">
                <c:v>290</c:v>
              </c:pt>
              <c:pt idx="6">
                <c:v>290</c:v>
              </c:pt>
              <c:pt idx="7">
                <c:v>290</c:v>
              </c:pt>
              <c:pt idx="8">
                <c:v>290</c:v>
              </c:pt>
              <c:pt idx="9">
                <c:v>290</c:v>
              </c:pt>
            </c:numLit>
          </c:val>
          <c:smooth val="0"/>
          <c:extLst>
            <c:ext xmlns:c16="http://schemas.microsoft.com/office/drawing/2014/chart" uri="{C3380CC4-5D6E-409C-BE32-E72D297353CC}">
              <c16:uniqueId val="{00000002-F188-45A6-9A3E-22FEAC206F8B}"/>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306.37985537751752</c:v>
              </c:pt>
              <c:pt idx="2">
                <c:v>312.62456407428408</c:v>
              </c:pt>
              <c:pt idx="3">
                <c:v>313.78849544462486</c:v>
              </c:pt>
              <c:pt idx="4">
                <c:v>315.01001949529706</c:v>
              </c:pt>
              <c:pt idx="5">
                <c:v>321.68823190859734</c:v>
              </c:pt>
              <c:pt idx="6">
                <c:v>328.50802242505966</c:v>
              </c:pt>
              <c:pt idx="7">
                <c:v>335.47239250047107</c:v>
              </c:pt>
              <c:pt idx="8">
                <c:v>342.58440722148106</c:v>
              </c:pt>
              <c:pt idx="9">
                <c:v>349.84719665457652</c:v>
              </c:pt>
            </c:numLit>
          </c:val>
          <c:smooth val="0"/>
          <c:extLst>
            <c:ext xmlns:c16="http://schemas.microsoft.com/office/drawing/2014/chart" uri="{C3380CC4-5D6E-409C-BE32-E72D297353CC}">
              <c16:uniqueId val="{00000003-F188-45A6-9A3E-22FEAC206F8B}"/>
            </c:ext>
          </c:extLst>
        </c:ser>
        <c:dLbls>
          <c:showLegendKey val="0"/>
          <c:showVal val="0"/>
          <c:showCatName val="0"/>
          <c:showSerName val="0"/>
          <c:showPercent val="0"/>
          <c:showBubbleSize val="0"/>
        </c:dLbls>
        <c:smooth val="0"/>
        <c:axId val="592515640"/>
        <c:axId val="592518696"/>
      </c:lineChart>
      <c:catAx>
        <c:axId val="592515640"/>
        <c:scaling>
          <c:orientation val="minMax"/>
        </c:scaling>
        <c:delete val="0"/>
        <c:axPos val="b"/>
        <c:numFmt formatCode="General" sourceLinked="1"/>
        <c:majorTickMark val="out"/>
        <c:minorTickMark val="none"/>
        <c:tickLblPos val="nextTo"/>
        <c:txPr>
          <a:bodyPr/>
          <a:lstStyle/>
          <a:p>
            <a:pPr>
              <a:defRPr sz="800"/>
            </a:pPr>
            <a:endParaRPr lang="es-CL"/>
          </a:p>
        </c:txPr>
        <c:crossAx val="592518696"/>
        <c:crosses val="autoZero"/>
        <c:auto val="1"/>
        <c:lblAlgn val="ctr"/>
        <c:lblOffset val="100"/>
        <c:noMultiLvlLbl val="0"/>
      </c:catAx>
      <c:valAx>
        <c:axId val="592518696"/>
        <c:scaling>
          <c:orientation val="minMax"/>
        </c:scaling>
        <c:delete val="0"/>
        <c:axPos val="l"/>
        <c:numFmt formatCode="0.0" sourceLinked="0"/>
        <c:majorTickMark val="out"/>
        <c:minorTickMark val="none"/>
        <c:tickLblPos val="nextTo"/>
        <c:txPr>
          <a:bodyPr/>
          <a:lstStyle/>
          <a:p>
            <a:pPr>
              <a:defRPr sz="800"/>
            </a:pPr>
            <a:endParaRPr lang="es-CL"/>
          </a:p>
        </c:txPr>
        <c:crossAx val="592515640"/>
        <c:crosses val="autoZero"/>
        <c:crossBetween val="between"/>
      </c:valAx>
    </c:plotArea>
    <c:legend>
      <c:legendPos val="b"/>
      <c:layout>
        <c:manualLayout>
          <c:xMode val="edge"/>
          <c:yMode val="edge"/>
          <c:x val="0"/>
          <c:y val="0.82132405015702903"/>
          <c:w val="0.98453077440333703"/>
          <c:h val="0.14127756229260899"/>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1" l="0.70000000000000095" r="0.70000000000000095" t="0.750000000000001"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lang="es-ES"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B4-476C-9DD1-4D8DC33E129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2.9518631980371621</c:v>
              </c:pt>
              <c:pt idx="1">
                <c:v>2.9518631980371621</c:v>
              </c:pt>
              <c:pt idx="2">
                <c:v>2.9518631980371621</c:v>
              </c:pt>
              <c:pt idx="3">
                <c:v>2.9518631980371621</c:v>
              </c:pt>
              <c:pt idx="4">
                <c:v>2.9518631980371621</c:v>
              </c:pt>
              <c:pt idx="5">
                <c:v>2.9518631980371621</c:v>
              </c:pt>
              <c:pt idx="6">
                <c:v>2.9518631980371621</c:v>
              </c:pt>
              <c:pt idx="7">
                <c:v>2.9518631980371621</c:v>
              </c:pt>
              <c:pt idx="8">
                <c:v>2.9518631980371621</c:v>
              </c:pt>
              <c:pt idx="9">
                <c:v>2.9518631980371621</c:v>
              </c:pt>
            </c:numLit>
          </c:val>
          <c:smooth val="0"/>
          <c:extLst>
            <c:ext xmlns:c16="http://schemas.microsoft.com/office/drawing/2014/chart" uri="{C3380CC4-5D6E-409C-BE32-E72D297353CC}">
              <c16:uniqueId val="{00000001-F4B4-476C-9DD1-4D8DC33E1290}"/>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c:v>
              </c:pt>
              <c:pt idx="1">
                <c:v>3.2312829405188346</c:v>
              </c:pt>
              <c:pt idx="2">
                <c:v>3.0707759732273958</c:v>
              </c:pt>
              <c:pt idx="3">
                <c:v>3.196420565319936</c:v>
              </c:pt>
              <c:pt idx="4">
                <c:v>2.9459380418655372</c:v>
              </c:pt>
              <c:pt idx="5">
                <c:v>2.9749300878122158</c:v>
              </c:pt>
              <c:pt idx="6">
                <c:v>2.6483371504221549</c:v>
              </c:pt>
              <c:pt idx="7">
                <c:v>2.8526937577990306</c:v>
              </c:pt>
              <c:pt idx="8">
                <c:v>2.9627734905745484</c:v>
              </c:pt>
              <c:pt idx="9">
                <c:v>2.7354799728319645</c:v>
              </c:pt>
            </c:numLit>
          </c:val>
          <c:smooth val="0"/>
          <c:extLst>
            <c:ext xmlns:c16="http://schemas.microsoft.com/office/drawing/2014/chart" uri="{C3380CC4-5D6E-409C-BE32-E72D297353CC}">
              <c16:uniqueId val="{00000002-F4B4-476C-9DD1-4D8DC33E1290}"/>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c:v>
              </c:pt>
              <c:pt idx="1">
                <c:v>3.3</c:v>
              </c:pt>
              <c:pt idx="2">
                <c:v>3.2</c:v>
              </c:pt>
              <c:pt idx="3">
                <c:v>3.4</c:v>
              </c:pt>
              <c:pt idx="4">
                <c:v>3.2</c:v>
              </c:pt>
              <c:pt idx="5">
                <c:v>3.3</c:v>
              </c:pt>
              <c:pt idx="6">
                <c:v>3</c:v>
              </c:pt>
              <c:pt idx="7">
                <c:v>3.3</c:v>
              </c:pt>
              <c:pt idx="8">
                <c:v>3.5</c:v>
              </c:pt>
              <c:pt idx="9">
                <c:v>3.3</c:v>
              </c:pt>
            </c:numLit>
          </c:val>
          <c:smooth val="0"/>
          <c:extLst>
            <c:ext xmlns:c16="http://schemas.microsoft.com/office/drawing/2014/chart" uri="{C3380CC4-5D6E-409C-BE32-E72D297353CC}">
              <c16:uniqueId val="{00000003-F4B4-476C-9DD1-4D8DC33E1290}"/>
            </c:ext>
          </c:extLst>
        </c:ser>
        <c:dLbls>
          <c:showLegendKey val="0"/>
          <c:showVal val="0"/>
          <c:showCatName val="0"/>
          <c:showSerName val="0"/>
          <c:showPercent val="0"/>
          <c:showBubbleSize val="0"/>
        </c:dLbls>
        <c:smooth val="0"/>
        <c:axId val="104289792"/>
        <c:axId val="104291328"/>
      </c:lineChart>
      <c:catAx>
        <c:axId val="104289792"/>
        <c:scaling>
          <c:orientation val="minMax"/>
        </c:scaling>
        <c:delete val="0"/>
        <c:axPos val="b"/>
        <c:numFmt formatCode="General" sourceLinked="1"/>
        <c:majorTickMark val="out"/>
        <c:minorTickMark val="none"/>
        <c:tickLblPos val="nextTo"/>
        <c:txPr>
          <a:bodyPr/>
          <a:lstStyle/>
          <a:p>
            <a:pPr>
              <a:defRPr lang="es-ES" sz="800"/>
            </a:pPr>
            <a:endParaRPr lang="es-CL"/>
          </a:p>
        </c:txPr>
        <c:crossAx val="104291328"/>
        <c:crosses val="autoZero"/>
        <c:auto val="1"/>
        <c:lblAlgn val="ctr"/>
        <c:lblOffset val="100"/>
        <c:noMultiLvlLbl val="0"/>
      </c:catAx>
      <c:valAx>
        <c:axId val="104291328"/>
        <c:scaling>
          <c:orientation val="minMax"/>
        </c:scaling>
        <c:delete val="0"/>
        <c:axPos val="l"/>
        <c:numFmt formatCode="General" sourceLinked="1"/>
        <c:majorTickMark val="out"/>
        <c:minorTickMark val="none"/>
        <c:tickLblPos val="nextTo"/>
        <c:txPr>
          <a:bodyPr/>
          <a:lstStyle/>
          <a:p>
            <a:pPr>
              <a:defRPr lang="es-ES" sz="800"/>
            </a:pPr>
            <a:endParaRPr lang="es-CL"/>
          </a:p>
        </c:txPr>
        <c:crossAx val="104289792"/>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lang="es-ES" sz="800"/>
          </a:pPr>
          <a:endParaRPr lang="es-CL"/>
        </a:p>
      </c:txPr>
    </c:legend>
    <c:plotVisOnly val="1"/>
    <c:dispBlanksAs val="gap"/>
    <c:showDLblsOverMax val="0"/>
  </c:chart>
  <c:spPr>
    <a:ln w="6350">
      <a:solidFill>
        <a:schemeClr val="accent1">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95"/>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23-4F56-84DA-E92D22A1B9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8423-4F56-84DA-E92D22A1B9CD}"/>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8423-4F56-84DA-E92D22A1B9CD}"/>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8423-4F56-84DA-E92D22A1B9CD}"/>
            </c:ext>
          </c:extLst>
        </c:ser>
        <c:dLbls>
          <c:showLegendKey val="0"/>
          <c:showVal val="0"/>
          <c:showCatName val="0"/>
          <c:showSerName val="0"/>
          <c:showPercent val="0"/>
          <c:showBubbleSize val="0"/>
        </c:dLbls>
        <c:smooth val="0"/>
        <c:axId val="104215680"/>
        <c:axId val="104217216"/>
      </c:lineChart>
      <c:catAx>
        <c:axId val="104215680"/>
        <c:scaling>
          <c:orientation val="minMax"/>
        </c:scaling>
        <c:delete val="0"/>
        <c:axPos val="b"/>
        <c:numFmt formatCode="General" sourceLinked="1"/>
        <c:majorTickMark val="out"/>
        <c:minorTickMark val="none"/>
        <c:tickLblPos val="nextTo"/>
        <c:txPr>
          <a:bodyPr/>
          <a:lstStyle/>
          <a:p>
            <a:pPr>
              <a:defRPr lang="es-ES" sz="800"/>
            </a:pPr>
            <a:endParaRPr lang="es-CL"/>
          </a:p>
        </c:txPr>
        <c:crossAx val="104217216"/>
        <c:crosses val="autoZero"/>
        <c:auto val="1"/>
        <c:lblAlgn val="ctr"/>
        <c:lblOffset val="100"/>
        <c:noMultiLvlLbl val="0"/>
      </c:catAx>
      <c:valAx>
        <c:axId val="104217216"/>
        <c:scaling>
          <c:orientation val="minMax"/>
        </c:scaling>
        <c:delete val="0"/>
        <c:axPos val="l"/>
        <c:numFmt formatCode="0.0" sourceLinked="0"/>
        <c:majorTickMark val="out"/>
        <c:minorTickMark val="none"/>
        <c:tickLblPos val="nextTo"/>
        <c:txPr>
          <a:bodyPr/>
          <a:lstStyle/>
          <a:p>
            <a:pPr>
              <a:defRPr lang="es-ES" sz="800"/>
            </a:pPr>
            <a:endParaRPr lang="es-CL"/>
          </a:p>
        </c:txPr>
        <c:crossAx val="104215680"/>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lang="es-ES" sz="800"/>
          </a:pPr>
          <a:endParaRPr lang="es-CL"/>
        </a:p>
      </c:txPr>
    </c:legend>
    <c:plotVisOnly val="1"/>
    <c:dispBlanksAs val="gap"/>
    <c:showDLblsOverMax val="0"/>
  </c:chart>
  <c:spPr>
    <a:ln w="6350">
      <a:solidFill>
        <a:schemeClr val="accent2">
          <a:alpha val="50000"/>
        </a:schemeClr>
      </a:solidFill>
    </a:ln>
  </c:spPr>
  <c:printSettings>
    <c:headerFooter/>
    <c:pageMargins b="0.750000000000001" l="0.70000000000000062" r="0.70000000000000062" t="0.75000000000000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0998E-2"/>
          <c:y val="6.9202722327769903E-2"/>
          <c:w val="0.81311646531551796"/>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1-4784-BB14-87E91E6E0E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299.21795621982767</c:v>
              </c:pt>
              <c:pt idx="1">
                <c:v>299.21795621982767</c:v>
              </c:pt>
              <c:pt idx="2">
                <c:v>299.21795621982767</c:v>
              </c:pt>
              <c:pt idx="3">
                <c:v>299.21795621982767</c:v>
              </c:pt>
              <c:pt idx="4">
                <c:v>299.21795621982767</c:v>
              </c:pt>
              <c:pt idx="5">
                <c:v>299.21795621982767</c:v>
              </c:pt>
              <c:pt idx="6">
                <c:v>299.21795621982767</c:v>
              </c:pt>
              <c:pt idx="7">
                <c:v>299.21795621982767</c:v>
              </c:pt>
              <c:pt idx="8">
                <c:v>299.21795621982767</c:v>
              </c:pt>
              <c:pt idx="9">
                <c:v>299.21795621982767</c:v>
              </c:pt>
            </c:numLit>
          </c:val>
          <c:smooth val="0"/>
          <c:extLst>
            <c:ext xmlns:c16="http://schemas.microsoft.com/office/drawing/2014/chart" uri="{C3380CC4-5D6E-409C-BE32-E72D297353CC}">
              <c16:uniqueId val="{00000001-6D91-4784-BB14-87E91E6E0E8E}"/>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280</c:v>
              </c:pt>
              <c:pt idx="1">
                <c:v>313.33652756546275</c:v>
              </c:pt>
              <c:pt idx="2">
                <c:v>345.46229698808202</c:v>
              </c:pt>
              <c:pt idx="3">
                <c:v>357.24700435928696</c:v>
              </c:pt>
              <c:pt idx="4">
                <c:v>349.8301424715325</c:v>
              </c:pt>
              <c:pt idx="5">
                <c:v>342.56770708140664</c:v>
              </c:pt>
              <c:pt idx="6">
                <c:v>300.1448770478442</c:v>
              </c:pt>
              <c:pt idx="7">
                <c:v>259.3357961635482</c:v>
              </c:pt>
              <c:pt idx="8">
                <c:v>237.0218792459639</c:v>
              </c:pt>
              <c:pt idx="9">
                <c:v>207.23333127514886</c:v>
              </c:pt>
            </c:numLit>
          </c:val>
          <c:smooth val="0"/>
          <c:extLst>
            <c:ext xmlns:c16="http://schemas.microsoft.com/office/drawing/2014/chart" uri="{C3380CC4-5D6E-409C-BE32-E72D297353CC}">
              <c16:uniqueId val="{00000002-6D91-4784-BB14-87E91E6E0E8E}"/>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280</c:v>
              </c:pt>
              <c:pt idx="1">
                <c:v>320</c:v>
              </c:pt>
              <c:pt idx="2">
                <c:v>360</c:v>
              </c:pt>
              <c:pt idx="3">
                <c:v>380</c:v>
              </c:pt>
              <c:pt idx="4">
                <c:v>380</c:v>
              </c:pt>
              <c:pt idx="5">
                <c:v>380</c:v>
              </c:pt>
              <c:pt idx="6">
                <c:v>340</c:v>
              </c:pt>
              <c:pt idx="7">
                <c:v>300</c:v>
              </c:pt>
              <c:pt idx="8">
                <c:v>280</c:v>
              </c:pt>
              <c:pt idx="9">
                <c:v>250</c:v>
              </c:pt>
            </c:numLit>
          </c:val>
          <c:smooth val="0"/>
          <c:extLst>
            <c:ext xmlns:c16="http://schemas.microsoft.com/office/drawing/2014/chart" uri="{C3380CC4-5D6E-409C-BE32-E72D297353CC}">
              <c16:uniqueId val="{00000003-6D91-4784-BB14-87E91E6E0E8E}"/>
            </c:ext>
          </c:extLst>
        </c:ser>
        <c:dLbls>
          <c:showLegendKey val="0"/>
          <c:showVal val="0"/>
          <c:showCatName val="0"/>
          <c:showSerName val="0"/>
          <c:showPercent val="0"/>
          <c:showBubbleSize val="0"/>
        </c:dLbls>
        <c:smooth val="0"/>
        <c:axId val="79476192"/>
        <c:axId val="85249680"/>
      </c:lineChart>
      <c:catAx>
        <c:axId val="79476192"/>
        <c:scaling>
          <c:orientation val="minMax"/>
        </c:scaling>
        <c:delete val="0"/>
        <c:axPos val="b"/>
        <c:numFmt formatCode="General" sourceLinked="1"/>
        <c:majorTickMark val="out"/>
        <c:minorTickMark val="none"/>
        <c:tickLblPos val="nextTo"/>
        <c:txPr>
          <a:bodyPr/>
          <a:lstStyle/>
          <a:p>
            <a:pPr>
              <a:defRPr sz="800"/>
            </a:pPr>
            <a:endParaRPr lang="es-CL"/>
          </a:p>
        </c:txPr>
        <c:crossAx val="85249680"/>
        <c:crosses val="autoZero"/>
        <c:auto val="1"/>
        <c:lblAlgn val="ctr"/>
        <c:lblOffset val="100"/>
        <c:noMultiLvlLbl val="0"/>
      </c:catAx>
      <c:valAx>
        <c:axId val="85249680"/>
        <c:scaling>
          <c:orientation val="minMax"/>
        </c:scaling>
        <c:delete val="0"/>
        <c:axPos val="l"/>
        <c:numFmt formatCode="General" sourceLinked="1"/>
        <c:majorTickMark val="out"/>
        <c:minorTickMark val="none"/>
        <c:tickLblPos val="nextTo"/>
        <c:txPr>
          <a:bodyPr/>
          <a:lstStyle/>
          <a:p>
            <a:pPr>
              <a:defRPr sz="800"/>
            </a:pPr>
            <a:endParaRPr lang="es-CL"/>
          </a:p>
        </c:txPr>
        <c:crossAx val="79476192"/>
        <c:crosses val="autoZero"/>
        <c:crossBetween val="between"/>
      </c:valAx>
    </c:plotArea>
    <c:legend>
      <c:legendPos val="b"/>
      <c:layout>
        <c:manualLayout>
          <c:xMode val="edge"/>
          <c:yMode val="edge"/>
          <c:x val="0"/>
          <c:y val="0.84625630852393596"/>
          <c:w val="1"/>
          <c:h val="0.116345303925702"/>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805E-2"/>
          <c:y val="6.9202722327769903E-2"/>
          <c:w val="0.80967849868599395"/>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4B-4DB7-BBE1-78B0596C387C}"/>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854B-4DB7-BBE1-78B0596C387C}"/>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854B-4DB7-BBE1-78B0596C387C}"/>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854B-4DB7-BBE1-78B0596C387C}"/>
            </c:ext>
          </c:extLst>
        </c:ser>
        <c:dLbls>
          <c:showLegendKey val="0"/>
          <c:showVal val="0"/>
          <c:showCatName val="0"/>
          <c:showSerName val="0"/>
          <c:showPercent val="0"/>
          <c:showBubbleSize val="0"/>
        </c:dLbls>
        <c:smooth val="0"/>
        <c:axId val="85904768"/>
        <c:axId val="85908592"/>
      </c:lineChart>
      <c:catAx>
        <c:axId val="85904768"/>
        <c:scaling>
          <c:orientation val="minMax"/>
        </c:scaling>
        <c:delete val="0"/>
        <c:axPos val="b"/>
        <c:numFmt formatCode="General" sourceLinked="1"/>
        <c:majorTickMark val="out"/>
        <c:minorTickMark val="none"/>
        <c:tickLblPos val="nextTo"/>
        <c:txPr>
          <a:bodyPr/>
          <a:lstStyle/>
          <a:p>
            <a:pPr>
              <a:defRPr sz="800"/>
            </a:pPr>
            <a:endParaRPr lang="es-CL"/>
          </a:p>
        </c:txPr>
        <c:crossAx val="85908592"/>
        <c:crosses val="autoZero"/>
        <c:auto val="1"/>
        <c:lblAlgn val="ctr"/>
        <c:lblOffset val="100"/>
        <c:noMultiLvlLbl val="0"/>
      </c:catAx>
      <c:valAx>
        <c:axId val="85908592"/>
        <c:scaling>
          <c:orientation val="minMax"/>
        </c:scaling>
        <c:delete val="0"/>
        <c:axPos val="l"/>
        <c:numFmt formatCode="0.0" sourceLinked="0"/>
        <c:majorTickMark val="out"/>
        <c:minorTickMark val="none"/>
        <c:tickLblPos val="nextTo"/>
        <c:txPr>
          <a:bodyPr/>
          <a:lstStyle/>
          <a:p>
            <a:pPr>
              <a:defRPr sz="800"/>
            </a:pPr>
            <a:endParaRPr lang="es-CL"/>
          </a:p>
        </c:txPr>
        <c:crossAx val="85904768"/>
        <c:crosses val="autoZero"/>
        <c:crossBetween val="between"/>
      </c:valAx>
    </c:plotArea>
    <c:legend>
      <c:legendPos val="b"/>
      <c:layout>
        <c:manualLayout>
          <c:xMode val="edge"/>
          <c:yMode val="edge"/>
          <c:x val="0"/>
          <c:y val="0.82132405015702903"/>
          <c:w val="0.98453077440333703"/>
          <c:h val="0.14127756229260899"/>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1" l="0.70000000000000095" r="0.70000000000000095" t="0.750000000000001"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54-4647-9C4D-26B3C12FB6A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302.0875621631094</c:v>
              </c:pt>
              <c:pt idx="1">
                <c:v>302.0875621631094</c:v>
              </c:pt>
              <c:pt idx="2">
                <c:v>302.0875621631094</c:v>
              </c:pt>
              <c:pt idx="3">
                <c:v>302.0875621631094</c:v>
              </c:pt>
              <c:pt idx="4">
                <c:v>302.0875621631094</c:v>
              </c:pt>
              <c:pt idx="5">
                <c:v>302.0875621631094</c:v>
              </c:pt>
              <c:pt idx="6">
                <c:v>302.0875621631094</c:v>
              </c:pt>
              <c:pt idx="7">
                <c:v>302.0875621631094</c:v>
              </c:pt>
              <c:pt idx="8">
                <c:v>302.0875621631094</c:v>
              </c:pt>
              <c:pt idx="9">
                <c:v>302.0875621631094</c:v>
              </c:pt>
            </c:numLit>
          </c:val>
          <c:smooth val="0"/>
          <c:extLst>
            <c:ext xmlns:c16="http://schemas.microsoft.com/office/drawing/2014/chart" uri="{C3380CC4-5D6E-409C-BE32-E72D297353CC}">
              <c16:uniqueId val="{00000001-2054-4647-9C4D-26B3C12FB6A9}"/>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320</c:v>
              </c:pt>
              <c:pt idx="1">
                <c:v>332.92006053830414</c:v>
              </c:pt>
              <c:pt idx="2">
                <c:v>340.66420952991416</c:v>
              </c:pt>
              <c:pt idx="3">
                <c:v>338.44453044564034</c:v>
              </c:pt>
              <c:pt idx="4">
                <c:v>322.21197332904313</c:v>
              </c:pt>
              <c:pt idx="5">
                <c:v>297.49300878122159</c:v>
              </c:pt>
              <c:pt idx="6">
                <c:v>273.66150554362264</c:v>
              </c:pt>
              <c:pt idx="7">
                <c:v>267.98032270233313</c:v>
              </c:pt>
              <c:pt idx="8">
                <c:v>253.95201347781844</c:v>
              </c:pt>
              <c:pt idx="9">
                <c:v>273.54799728319648</c:v>
              </c:pt>
            </c:numLit>
          </c:val>
          <c:smooth val="0"/>
          <c:extLst>
            <c:ext xmlns:c16="http://schemas.microsoft.com/office/drawing/2014/chart" uri="{C3380CC4-5D6E-409C-BE32-E72D297353CC}">
              <c16:uniqueId val="{00000002-2054-4647-9C4D-26B3C12FB6A9}"/>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320</c:v>
              </c:pt>
              <c:pt idx="1">
                <c:v>340</c:v>
              </c:pt>
              <c:pt idx="2">
                <c:v>355</c:v>
              </c:pt>
              <c:pt idx="3">
                <c:v>360</c:v>
              </c:pt>
              <c:pt idx="4">
                <c:v>350</c:v>
              </c:pt>
              <c:pt idx="5">
                <c:v>330</c:v>
              </c:pt>
              <c:pt idx="6">
                <c:v>310</c:v>
              </c:pt>
              <c:pt idx="7">
                <c:v>310</c:v>
              </c:pt>
              <c:pt idx="8">
                <c:v>300</c:v>
              </c:pt>
              <c:pt idx="9">
                <c:v>330</c:v>
              </c:pt>
            </c:numLit>
          </c:val>
          <c:smooth val="0"/>
          <c:extLst>
            <c:ext xmlns:c16="http://schemas.microsoft.com/office/drawing/2014/chart" uri="{C3380CC4-5D6E-409C-BE32-E72D297353CC}">
              <c16:uniqueId val="{00000003-2054-4647-9C4D-26B3C12FB6A9}"/>
            </c:ext>
          </c:extLst>
        </c:ser>
        <c:dLbls>
          <c:showLegendKey val="0"/>
          <c:showVal val="0"/>
          <c:showCatName val="0"/>
          <c:showSerName val="0"/>
          <c:showPercent val="0"/>
          <c:showBubbleSize val="0"/>
        </c:dLbls>
        <c:smooth val="0"/>
        <c:axId val="448047360"/>
        <c:axId val="448147840"/>
      </c:lineChart>
      <c:catAx>
        <c:axId val="448047360"/>
        <c:scaling>
          <c:orientation val="minMax"/>
        </c:scaling>
        <c:delete val="0"/>
        <c:axPos val="b"/>
        <c:numFmt formatCode="General" sourceLinked="1"/>
        <c:majorTickMark val="out"/>
        <c:minorTickMark val="none"/>
        <c:tickLblPos val="nextTo"/>
        <c:txPr>
          <a:bodyPr/>
          <a:lstStyle/>
          <a:p>
            <a:pPr>
              <a:defRPr sz="800"/>
            </a:pPr>
            <a:endParaRPr lang="es-CL"/>
          </a:p>
        </c:txPr>
        <c:crossAx val="448147840"/>
        <c:crosses val="autoZero"/>
        <c:auto val="1"/>
        <c:lblAlgn val="ctr"/>
        <c:lblOffset val="100"/>
        <c:noMultiLvlLbl val="0"/>
      </c:catAx>
      <c:valAx>
        <c:axId val="448147840"/>
        <c:scaling>
          <c:orientation val="minMax"/>
        </c:scaling>
        <c:delete val="0"/>
        <c:axPos val="l"/>
        <c:numFmt formatCode="General" sourceLinked="1"/>
        <c:majorTickMark val="out"/>
        <c:minorTickMark val="none"/>
        <c:tickLblPos val="nextTo"/>
        <c:txPr>
          <a:bodyPr/>
          <a:lstStyle/>
          <a:p>
            <a:pPr>
              <a:defRPr sz="800"/>
            </a:pPr>
            <a:endParaRPr lang="es-CL"/>
          </a:p>
        </c:txPr>
        <c:crossAx val="44804736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A3-4C73-9AC8-52046927F963}"/>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0FA3-4C73-9AC8-52046927F963}"/>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0FA3-4C73-9AC8-52046927F963}"/>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0FA3-4C73-9AC8-52046927F963}"/>
            </c:ext>
          </c:extLst>
        </c:ser>
        <c:dLbls>
          <c:showLegendKey val="0"/>
          <c:showVal val="0"/>
          <c:showCatName val="0"/>
          <c:showSerName val="0"/>
          <c:showPercent val="0"/>
          <c:showBubbleSize val="0"/>
        </c:dLbls>
        <c:smooth val="0"/>
        <c:axId val="449862272"/>
        <c:axId val="450060672"/>
      </c:lineChart>
      <c:catAx>
        <c:axId val="449862272"/>
        <c:scaling>
          <c:orientation val="minMax"/>
        </c:scaling>
        <c:delete val="0"/>
        <c:axPos val="b"/>
        <c:numFmt formatCode="General" sourceLinked="1"/>
        <c:majorTickMark val="out"/>
        <c:minorTickMark val="none"/>
        <c:tickLblPos val="nextTo"/>
        <c:txPr>
          <a:bodyPr/>
          <a:lstStyle/>
          <a:p>
            <a:pPr>
              <a:defRPr sz="800"/>
            </a:pPr>
            <a:endParaRPr lang="es-CL"/>
          </a:p>
        </c:txPr>
        <c:crossAx val="450060672"/>
        <c:crosses val="autoZero"/>
        <c:auto val="1"/>
        <c:lblAlgn val="ctr"/>
        <c:lblOffset val="100"/>
        <c:noMultiLvlLbl val="0"/>
      </c:catAx>
      <c:valAx>
        <c:axId val="450060672"/>
        <c:scaling>
          <c:orientation val="minMax"/>
        </c:scaling>
        <c:delete val="0"/>
        <c:axPos val="l"/>
        <c:numFmt formatCode="0.0" sourceLinked="0"/>
        <c:majorTickMark val="out"/>
        <c:minorTickMark val="none"/>
        <c:tickLblPos val="nextTo"/>
        <c:txPr>
          <a:bodyPr/>
          <a:lstStyle/>
          <a:p>
            <a:pPr>
              <a:defRPr sz="800"/>
            </a:pPr>
            <a:endParaRPr lang="es-CL"/>
          </a:p>
        </c:txPr>
        <c:crossAx val="44986227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95-4A70-9485-9A449B3F9FD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290.92967595926092</c:v>
              </c:pt>
              <c:pt idx="1">
                <c:v>290.92967595926092</c:v>
              </c:pt>
              <c:pt idx="2">
                <c:v>290.92967595926092</c:v>
              </c:pt>
              <c:pt idx="3">
                <c:v>290.92967595926092</c:v>
              </c:pt>
              <c:pt idx="4">
                <c:v>290.92967595926092</c:v>
              </c:pt>
              <c:pt idx="5">
                <c:v>290.92967595926092</c:v>
              </c:pt>
              <c:pt idx="6">
                <c:v>290.92967595926092</c:v>
              </c:pt>
              <c:pt idx="7">
                <c:v>290.92967595926092</c:v>
              </c:pt>
              <c:pt idx="8">
                <c:v>290.92967595926092</c:v>
              </c:pt>
              <c:pt idx="9">
                <c:v>290.92967595926092</c:v>
              </c:pt>
            </c:numLit>
          </c:val>
          <c:smooth val="0"/>
          <c:extLst>
            <c:ext xmlns:c16="http://schemas.microsoft.com/office/drawing/2014/chart" uri="{C3380CC4-5D6E-409C-BE32-E72D297353CC}">
              <c16:uniqueId val="{00000001-2E95-4A70-9485-9A449B3F9FD7}"/>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298.64887783583168</c:v>
              </c:pt>
              <c:pt idx="2">
                <c:v>295.56218742313678</c:v>
              </c:pt>
              <c:pt idx="3">
                <c:v>293.31859305288827</c:v>
              </c:pt>
              <c:pt idx="4">
                <c:v>289.99077599613878</c:v>
              </c:pt>
              <c:pt idx="5">
                <c:v>285.77358722317342</c:v>
              </c:pt>
              <c:pt idx="6">
                <c:v>286.90319129573345</c:v>
              </c:pt>
              <c:pt idx="7">
                <c:v>286.99828108766002</c:v>
              </c:pt>
              <c:pt idx="8">
                <c:v>286.1192685183421</c:v>
              </c:pt>
              <c:pt idx="9">
                <c:v>285.98199715970543</c:v>
              </c:pt>
            </c:numLit>
          </c:val>
          <c:smooth val="0"/>
          <c:extLst>
            <c:ext xmlns:c16="http://schemas.microsoft.com/office/drawing/2014/chart" uri="{C3380CC4-5D6E-409C-BE32-E72D297353CC}">
              <c16:uniqueId val="{00000002-2E95-4A70-9485-9A449B3F9FD7}"/>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305</c:v>
              </c:pt>
              <c:pt idx="2">
                <c:v>308</c:v>
              </c:pt>
              <c:pt idx="3">
                <c:v>312</c:v>
              </c:pt>
              <c:pt idx="4">
                <c:v>315</c:v>
              </c:pt>
              <c:pt idx="5">
                <c:v>317</c:v>
              </c:pt>
              <c:pt idx="6">
                <c:v>325</c:v>
              </c:pt>
              <c:pt idx="7">
                <c:v>332</c:v>
              </c:pt>
              <c:pt idx="8">
                <c:v>338</c:v>
              </c:pt>
              <c:pt idx="9">
                <c:v>345</c:v>
              </c:pt>
            </c:numLit>
          </c:val>
          <c:smooth val="0"/>
          <c:extLst>
            <c:ext xmlns:c16="http://schemas.microsoft.com/office/drawing/2014/chart" uri="{C3380CC4-5D6E-409C-BE32-E72D297353CC}">
              <c16:uniqueId val="{00000003-2E95-4A70-9485-9A449B3F9FD7}"/>
            </c:ext>
          </c:extLst>
        </c:ser>
        <c:dLbls>
          <c:showLegendKey val="0"/>
          <c:showVal val="0"/>
          <c:showCatName val="0"/>
          <c:showSerName val="0"/>
          <c:showPercent val="0"/>
          <c:showBubbleSize val="0"/>
        </c:dLbls>
        <c:smooth val="0"/>
        <c:axId val="139124736"/>
        <c:axId val="139126272"/>
      </c:lineChart>
      <c:catAx>
        <c:axId val="139124736"/>
        <c:scaling>
          <c:orientation val="minMax"/>
        </c:scaling>
        <c:delete val="0"/>
        <c:axPos val="b"/>
        <c:numFmt formatCode="General" sourceLinked="1"/>
        <c:majorTickMark val="out"/>
        <c:minorTickMark val="none"/>
        <c:tickLblPos val="nextTo"/>
        <c:txPr>
          <a:bodyPr/>
          <a:lstStyle/>
          <a:p>
            <a:pPr>
              <a:defRPr sz="800"/>
            </a:pPr>
            <a:endParaRPr lang="es-CL"/>
          </a:p>
        </c:txPr>
        <c:crossAx val="139126272"/>
        <c:crosses val="autoZero"/>
        <c:auto val="1"/>
        <c:lblAlgn val="ctr"/>
        <c:lblOffset val="100"/>
        <c:noMultiLvlLbl val="0"/>
      </c:catAx>
      <c:valAx>
        <c:axId val="139126272"/>
        <c:scaling>
          <c:orientation val="minMax"/>
        </c:scaling>
        <c:delete val="0"/>
        <c:axPos val="l"/>
        <c:numFmt formatCode="General" sourceLinked="1"/>
        <c:majorTickMark val="out"/>
        <c:minorTickMark val="none"/>
        <c:tickLblPos val="nextTo"/>
        <c:txPr>
          <a:bodyPr/>
          <a:lstStyle/>
          <a:p>
            <a:pPr>
              <a:defRPr sz="800"/>
            </a:pPr>
            <a:endParaRPr lang="es-CL"/>
          </a:p>
        </c:txPr>
        <c:crossAx val="139124736"/>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F0-4D79-80DD-9FD8B2F017FD}"/>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1-FAF0-4D79-80DD-9FD8B2F017FD}"/>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291.74616636613132</c:v>
              </c:pt>
              <c:pt idx="1">
                <c:v>281.74616636613132</c:v>
              </c:pt>
              <c:pt idx="2">
                <c:v>271.74616636613132</c:v>
              </c:pt>
              <c:pt idx="3">
                <c:v>274.5931819614172</c:v>
              </c:pt>
              <c:pt idx="4">
                <c:v>274.5931819614172</c:v>
              </c:pt>
              <c:pt idx="5">
                <c:v>274.5931819614172</c:v>
              </c:pt>
              <c:pt idx="6">
                <c:v>274.5931819614172</c:v>
              </c:pt>
              <c:pt idx="7">
                <c:v>274.5931819614172</c:v>
              </c:pt>
              <c:pt idx="8">
                <c:v>274.5931819614172</c:v>
              </c:pt>
              <c:pt idx="9">
                <c:v>274.5931819614172</c:v>
              </c:pt>
            </c:numLit>
          </c:val>
          <c:smooth val="0"/>
          <c:extLst>
            <c:ext xmlns:c16="http://schemas.microsoft.com/office/drawing/2014/chart" uri="{C3380CC4-5D6E-409C-BE32-E72D297353CC}">
              <c16:uniqueId val="{00000002-FAF0-4D79-80DD-9FD8B2F017FD}"/>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291.74616636613132</c:v>
              </c:pt>
              <c:pt idx="1">
                <c:v>287.73783234808434</c:v>
              </c:pt>
              <c:pt idx="2">
                <c:v>283.18175599689897</c:v>
              </c:pt>
              <c:pt idx="3">
                <c:v>292.08197093906853</c:v>
              </c:pt>
              <c:pt idx="4">
                <c:v>298.27449518255753</c:v>
              </c:pt>
              <c:pt idx="5">
                <c:v>304.59791448042773</c:v>
              </c:pt>
              <c:pt idx="6">
                <c:v>311.05539026741292</c:v>
              </c:pt>
              <c:pt idx="7">
                <c:v>317.64976454108211</c:v>
              </c:pt>
              <c:pt idx="8">
                <c:v>324.38393954935304</c:v>
              </c:pt>
              <c:pt idx="9">
                <c:v>331.26087906779946</c:v>
              </c:pt>
            </c:numLit>
          </c:val>
          <c:smooth val="0"/>
          <c:extLst>
            <c:ext xmlns:c16="http://schemas.microsoft.com/office/drawing/2014/chart" uri="{C3380CC4-5D6E-409C-BE32-E72D297353CC}">
              <c16:uniqueId val="{00000003-FAF0-4D79-80DD-9FD8B2F017FD}"/>
            </c:ext>
          </c:extLst>
        </c:ser>
        <c:dLbls>
          <c:showLegendKey val="0"/>
          <c:showVal val="0"/>
          <c:showCatName val="0"/>
          <c:showSerName val="0"/>
          <c:showPercent val="0"/>
          <c:showBubbleSize val="0"/>
        </c:dLbls>
        <c:smooth val="0"/>
        <c:axId val="449862272"/>
        <c:axId val="450060672"/>
      </c:lineChart>
      <c:catAx>
        <c:axId val="449862272"/>
        <c:scaling>
          <c:orientation val="minMax"/>
        </c:scaling>
        <c:delete val="0"/>
        <c:axPos val="b"/>
        <c:numFmt formatCode="General" sourceLinked="1"/>
        <c:majorTickMark val="out"/>
        <c:minorTickMark val="none"/>
        <c:tickLblPos val="nextTo"/>
        <c:txPr>
          <a:bodyPr/>
          <a:lstStyle/>
          <a:p>
            <a:pPr>
              <a:defRPr sz="800"/>
            </a:pPr>
            <a:endParaRPr lang="es-CL"/>
          </a:p>
        </c:txPr>
        <c:crossAx val="450060672"/>
        <c:crosses val="autoZero"/>
        <c:auto val="1"/>
        <c:lblAlgn val="ctr"/>
        <c:lblOffset val="100"/>
        <c:noMultiLvlLbl val="0"/>
      </c:catAx>
      <c:valAx>
        <c:axId val="450060672"/>
        <c:scaling>
          <c:orientation val="minMax"/>
        </c:scaling>
        <c:delete val="0"/>
        <c:axPos val="l"/>
        <c:numFmt formatCode="0.0" sourceLinked="0"/>
        <c:majorTickMark val="out"/>
        <c:minorTickMark val="none"/>
        <c:tickLblPos val="nextTo"/>
        <c:txPr>
          <a:bodyPr/>
          <a:lstStyle/>
          <a:p>
            <a:pPr>
              <a:defRPr sz="800"/>
            </a:pPr>
            <a:endParaRPr lang="es-CL"/>
          </a:p>
        </c:txPr>
        <c:crossAx val="44986227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84"/>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1-41C6-856F-EEA8EEA22EDD}"/>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47A1-41C6-856F-EEA8EEA22EDD}"/>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47A1-41C6-856F-EEA8EEA22EDD}"/>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47A1-41C6-856F-EEA8EEA22EDD}"/>
            </c:ext>
          </c:extLst>
        </c:ser>
        <c:dLbls>
          <c:showLegendKey val="0"/>
          <c:showVal val="0"/>
          <c:showCatName val="0"/>
          <c:showSerName val="0"/>
          <c:showPercent val="0"/>
          <c:showBubbleSize val="0"/>
        </c:dLbls>
        <c:smooth val="0"/>
        <c:axId val="138900608"/>
        <c:axId val="138902144"/>
      </c:lineChart>
      <c:catAx>
        <c:axId val="138900608"/>
        <c:scaling>
          <c:orientation val="minMax"/>
        </c:scaling>
        <c:delete val="0"/>
        <c:axPos val="b"/>
        <c:numFmt formatCode="General" sourceLinked="1"/>
        <c:majorTickMark val="out"/>
        <c:minorTickMark val="none"/>
        <c:tickLblPos val="nextTo"/>
        <c:txPr>
          <a:bodyPr/>
          <a:lstStyle/>
          <a:p>
            <a:pPr>
              <a:defRPr sz="800"/>
            </a:pPr>
            <a:endParaRPr lang="es-CL"/>
          </a:p>
        </c:txPr>
        <c:crossAx val="138902144"/>
        <c:crosses val="autoZero"/>
        <c:auto val="1"/>
        <c:lblAlgn val="ctr"/>
        <c:lblOffset val="100"/>
        <c:noMultiLvlLbl val="0"/>
      </c:catAx>
      <c:valAx>
        <c:axId val="138902144"/>
        <c:scaling>
          <c:orientation val="minMax"/>
        </c:scaling>
        <c:delete val="0"/>
        <c:axPos val="l"/>
        <c:numFmt formatCode="0.0" sourceLinked="0"/>
        <c:majorTickMark val="out"/>
        <c:minorTickMark val="none"/>
        <c:tickLblPos val="nextTo"/>
        <c:txPr>
          <a:bodyPr/>
          <a:lstStyle/>
          <a:p>
            <a:pPr>
              <a:defRPr sz="800"/>
            </a:pPr>
            <a:endParaRPr lang="es-CL"/>
          </a:p>
        </c:txPr>
        <c:crossAx val="138900608"/>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89" l="0.70000000000000062" r="0.70000000000000062" t="0.750000000000000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72-404B-BA52-7936EA873A2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303.82827058640726</c:v>
              </c:pt>
              <c:pt idx="1">
                <c:v>303.82827058640726</c:v>
              </c:pt>
              <c:pt idx="2">
                <c:v>303.82827058640726</c:v>
              </c:pt>
              <c:pt idx="3">
                <c:v>303.82827058640726</c:v>
              </c:pt>
              <c:pt idx="4">
                <c:v>303.82827058640726</c:v>
              </c:pt>
              <c:pt idx="5">
                <c:v>303.82827058640726</c:v>
              </c:pt>
              <c:pt idx="6">
                <c:v>303.82827058640726</c:v>
              </c:pt>
              <c:pt idx="7">
                <c:v>303.82827058640726</c:v>
              </c:pt>
              <c:pt idx="8">
                <c:v>303.82827058640726</c:v>
              </c:pt>
              <c:pt idx="9">
                <c:v>303.82827058640726</c:v>
              </c:pt>
            </c:numLit>
          </c:val>
          <c:smooth val="0"/>
          <c:extLst>
            <c:ext xmlns:c16="http://schemas.microsoft.com/office/drawing/2014/chart" uri="{C3380CC4-5D6E-409C-BE32-E72D297353CC}">
              <c16:uniqueId val="{00000001-B972-404B-BA52-7936EA873A2E}"/>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301</c:v>
              </c:pt>
              <c:pt idx="1">
                <c:v>301.29265478716525</c:v>
              </c:pt>
              <c:pt idx="2">
                <c:v>301.93404756758366</c:v>
              </c:pt>
              <c:pt idx="3">
                <c:v>302.50360155970463</c:v>
              </c:pt>
              <c:pt idx="4">
                <c:v>303.06337605691715</c:v>
              </c:pt>
              <c:pt idx="5">
                <c:v>303.74937690528731</c:v>
              </c:pt>
              <c:pt idx="6">
                <c:v>304.58525567005199</c:v>
              </c:pt>
              <c:pt idx="7">
                <c:v>305.55807956643133</c:v>
              </c:pt>
              <c:pt idx="8">
                <c:v>306.67245147581355</c:v>
              </c:pt>
              <c:pt idx="9">
                <c:v>307.92386227511815</c:v>
              </c:pt>
            </c:numLit>
          </c:val>
          <c:smooth val="0"/>
          <c:extLst>
            <c:ext xmlns:c16="http://schemas.microsoft.com/office/drawing/2014/chart" uri="{C3380CC4-5D6E-409C-BE32-E72D297353CC}">
              <c16:uniqueId val="{00000002-B972-404B-BA52-7936EA873A2E}"/>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301</c:v>
              </c:pt>
              <c:pt idx="1">
                <c:v>307.7</c:v>
              </c:pt>
              <c:pt idx="2">
                <c:v>314.64</c:v>
              </c:pt>
              <c:pt idx="3">
                <c:v>321.77</c:v>
              </c:pt>
              <c:pt idx="4">
                <c:v>329.2</c:v>
              </c:pt>
              <c:pt idx="5">
                <c:v>336.94</c:v>
              </c:pt>
              <c:pt idx="6">
                <c:v>345.03</c:v>
              </c:pt>
              <c:pt idx="7">
                <c:v>353.47</c:v>
              </c:pt>
              <c:pt idx="8">
                <c:v>362.28</c:v>
              </c:pt>
              <c:pt idx="9">
                <c:v>371.47</c:v>
              </c:pt>
            </c:numLit>
          </c:val>
          <c:smooth val="0"/>
          <c:extLst>
            <c:ext xmlns:c16="http://schemas.microsoft.com/office/drawing/2014/chart" uri="{C3380CC4-5D6E-409C-BE32-E72D297353CC}">
              <c16:uniqueId val="{00000003-B972-404B-BA52-7936EA873A2E}"/>
            </c:ext>
          </c:extLst>
        </c:ser>
        <c:dLbls>
          <c:showLegendKey val="0"/>
          <c:showVal val="0"/>
          <c:showCatName val="0"/>
          <c:showSerName val="0"/>
          <c:showPercent val="0"/>
          <c:showBubbleSize val="0"/>
        </c:dLbls>
        <c:smooth val="0"/>
        <c:axId val="239294720"/>
        <c:axId val="239300608"/>
      </c:lineChart>
      <c:catAx>
        <c:axId val="239294720"/>
        <c:scaling>
          <c:orientation val="minMax"/>
        </c:scaling>
        <c:delete val="0"/>
        <c:axPos val="b"/>
        <c:numFmt formatCode="General" sourceLinked="1"/>
        <c:majorTickMark val="out"/>
        <c:minorTickMark val="none"/>
        <c:tickLblPos val="nextTo"/>
        <c:txPr>
          <a:bodyPr/>
          <a:lstStyle/>
          <a:p>
            <a:pPr>
              <a:defRPr sz="800"/>
            </a:pPr>
            <a:endParaRPr lang="es-CL"/>
          </a:p>
        </c:txPr>
        <c:crossAx val="239300608"/>
        <c:crosses val="autoZero"/>
        <c:auto val="1"/>
        <c:lblAlgn val="ctr"/>
        <c:lblOffset val="100"/>
        <c:noMultiLvlLbl val="0"/>
      </c:catAx>
      <c:valAx>
        <c:axId val="239300608"/>
        <c:scaling>
          <c:orientation val="minMax"/>
        </c:scaling>
        <c:delete val="0"/>
        <c:axPos val="l"/>
        <c:numFmt formatCode="General" sourceLinked="1"/>
        <c:majorTickMark val="out"/>
        <c:minorTickMark val="none"/>
        <c:tickLblPos val="nextTo"/>
        <c:txPr>
          <a:bodyPr/>
          <a:lstStyle/>
          <a:p>
            <a:pPr>
              <a:defRPr sz="800"/>
            </a:pPr>
            <a:endParaRPr lang="es-CL"/>
          </a:p>
        </c:txPr>
        <c:crossAx val="23929472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42-4759-BD88-0C06B660E7BF}"/>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7F42-4759-BD88-0C06B660E7BF}"/>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7F42-4759-BD88-0C06B660E7BF}"/>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7F42-4759-BD88-0C06B660E7BF}"/>
            </c:ext>
          </c:extLst>
        </c:ser>
        <c:dLbls>
          <c:showLegendKey val="0"/>
          <c:showVal val="0"/>
          <c:showCatName val="0"/>
          <c:showSerName val="0"/>
          <c:showPercent val="0"/>
          <c:showBubbleSize val="0"/>
        </c:dLbls>
        <c:smooth val="0"/>
        <c:axId val="239316352"/>
        <c:axId val="239326336"/>
      </c:lineChart>
      <c:catAx>
        <c:axId val="239316352"/>
        <c:scaling>
          <c:orientation val="minMax"/>
        </c:scaling>
        <c:delete val="0"/>
        <c:axPos val="b"/>
        <c:numFmt formatCode="General" sourceLinked="1"/>
        <c:majorTickMark val="out"/>
        <c:minorTickMark val="none"/>
        <c:tickLblPos val="nextTo"/>
        <c:txPr>
          <a:bodyPr/>
          <a:lstStyle/>
          <a:p>
            <a:pPr>
              <a:defRPr sz="800"/>
            </a:pPr>
            <a:endParaRPr lang="es-CL"/>
          </a:p>
        </c:txPr>
        <c:crossAx val="239326336"/>
        <c:crosses val="autoZero"/>
        <c:auto val="1"/>
        <c:lblAlgn val="ctr"/>
        <c:lblOffset val="100"/>
        <c:noMultiLvlLbl val="0"/>
      </c:catAx>
      <c:valAx>
        <c:axId val="239326336"/>
        <c:scaling>
          <c:orientation val="minMax"/>
        </c:scaling>
        <c:delete val="0"/>
        <c:axPos val="l"/>
        <c:numFmt formatCode="0.0" sourceLinked="0"/>
        <c:majorTickMark val="out"/>
        <c:minorTickMark val="none"/>
        <c:tickLblPos val="nextTo"/>
        <c:txPr>
          <a:bodyPr/>
          <a:lstStyle/>
          <a:p>
            <a:pPr>
              <a:defRPr sz="800"/>
            </a:pPr>
            <a:endParaRPr lang="es-CL"/>
          </a:p>
        </c:txPr>
        <c:crossAx val="23931635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5B-4B12-A515-932E219FF1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465B-4B12-A515-932E219FF1E4}"/>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465B-4B12-A515-932E219FF1E4}"/>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3-465B-4B12-A515-932E219FF1E4}"/>
            </c:ext>
          </c:extLst>
        </c:ser>
        <c:dLbls>
          <c:showLegendKey val="0"/>
          <c:showVal val="0"/>
          <c:showCatName val="0"/>
          <c:showSerName val="0"/>
          <c:showPercent val="0"/>
          <c:showBubbleSize val="0"/>
        </c:dLbls>
        <c:smooth val="0"/>
        <c:axId val="448047360"/>
        <c:axId val="448147840"/>
      </c:lineChart>
      <c:catAx>
        <c:axId val="448047360"/>
        <c:scaling>
          <c:orientation val="minMax"/>
        </c:scaling>
        <c:delete val="0"/>
        <c:axPos val="b"/>
        <c:numFmt formatCode="General" sourceLinked="1"/>
        <c:majorTickMark val="out"/>
        <c:minorTickMark val="none"/>
        <c:tickLblPos val="nextTo"/>
        <c:txPr>
          <a:bodyPr/>
          <a:lstStyle/>
          <a:p>
            <a:pPr>
              <a:defRPr sz="800"/>
            </a:pPr>
            <a:endParaRPr lang="es-CL"/>
          </a:p>
        </c:txPr>
        <c:crossAx val="448147840"/>
        <c:crosses val="autoZero"/>
        <c:auto val="1"/>
        <c:lblAlgn val="ctr"/>
        <c:lblOffset val="100"/>
        <c:noMultiLvlLbl val="0"/>
      </c:catAx>
      <c:valAx>
        <c:axId val="448147840"/>
        <c:scaling>
          <c:orientation val="minMax"/>
        </c:scaling>
        <c:delete val="0"/>
        <c:axPos val="l"/>
        <c:numFmt formatCode="General" sourceLinked="1"/>
        <c:majorTickMark val="out"/>
        <c:minorTickMark val="none"/>
        <c:tickLblPos val="nextTo"/>
        <c:txPr>
          <a:bodyPr/>
          <a:lstStyle/>
          <a:p>
            <a:pPr>
              <a:defRPr sz="800"/>
            </a:pPr>
            <a:endParaRPr lang="es-CL"/>
          </a:p>
        </c:txPr>
        <c:crossAx val="44804736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7F-45E1-8C8E-2C9A60681A1A}"/>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9">
                <c:v>0</c:v>
              </c:pt>
            </c:numLit>
          </c:val>
          <c:smooth val="0"/>
          <c:extLst>
            <c:ext xmlns:c16="http://schemas.microsoft.com/office/drawing/2014/chart" uri="{C3380CC4-5D6E-409C-BE32-E72D297353CC}">
              <c16:uniqueId val="{00000001-CC7F-45E1-8C8E-2C9A60681A1A}"/>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330</c:v>
              </c:pt>
              <c:pt idx="2">
                <c:v>360</c:v>
              </c:pt>
              <c:pt idx="3">
                <c:v>320</c:v>
              </c:pt>
              <c:pt idx="4">
                <c:v>300</c:v>
              </c:pt>
              <c:pt idx="5">
                <c:v>280</c:v>
              </c:pt>
              <c:pt idx="6">
                <c:v>270</c:v>
              </c:pt>
              <c:pt idx="7">
                <c:v>260</c:v>
              </c:pt>
              <c:pt idx="8">
                <c:v>300</c:v>
              </c:pt>
              <c:pt idx="9">
                <c:v>330</c:v>
              </c:pt>
            </c:numLit>
          </c:val>
          <c:smooth val="0"/>
          <c:extLst>
            <c:ext xmlns:c16="http://schemas.microsoft.com/office/drawing/2014/chart" uri="{C3380CC4-5D6E-409C-BE32-E72D297353CC}">
              <c16:uniqueId val="{00000002-CC7F-45E1-8C8E-2C9A60681A1A}"/>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337.01784091526923</c:v>
              </c:pt>
              <c:pt idx="2">
                <c:v>375.14947688914094</c:v>
              </c:pt>
              <c:pt idx="3">
                <c:v>340.38074082128799</c:v>
              </c:pt>
              <c:pt idx="4">
                <c:v>325.87243396065213</c:v>
              </c:pt>
              <c:pt idx="5">
                <c:v>310.59553425657674</c:v>
              </c:pt>
              <c:pt idx="6">
                <c:v>305.8522967405728</c:v>
              </c:pt>
              <c:pt idx="7">
                <c:v>300.76835189697402</c:v>
              </c:pt>
              <c:pt idx="8">
                <c:v>354.39766264291143</c:v>
              </c:pt>
              <c:pt idx="9">
                <c:v>398.1019824000353</c:v>
              </c:pt>
            </c:numLit>
          </c:val>
          <c:smooth val="0"/>
          <c:extLst>
            <c:ext xmlns:c16="http://schemas.microsoft.com/office/drawing/2014/chart" uri="{C3380CC4-5D6E-409C-BE32-E72D297353CC}">
              <c16:uniqueId val="{00000003-CC7F-45E1-8C8E-2C9A60681A1A}"/>
            </c:ext>
          </c:extLst>
        </c:ser>
        <c:dLbls>
          <c:showLegendKey val="0"/>
          <c:showVal val="0"/>
          <c:showCatName val="0"/>
          <c:showSerName val="0"/>
          <c:showPercent val="0"/>
          <c:showBubbleSize val="0"/>
        </c:dLbls>
        <c:smooth val="0"/>
        <c:axId val="449862272"/>
        <c:axId val="450060672"/>
      </c:lineChart>
      <c:catAx>
        <c:axId val="449862272"/>
        <c:scaling>
          <c:orientation val="minMax"/>
        </c:scaling>
        <c:delete val="0"/>
        <c:axPos val="b"/>
        <c:numFmt formatCode="General" sourceLinked="1"/>
        <c:majorTickMark val="out"/>
        <c:minorTickMark val="none"/>
        <c:tickLblPos val="nextTo"/>
        <c:txPr>
          <a:bodyPr/>
          <a:lstStyle/>
          <a:p>
            <a:pPr>
              <a:defRPr sz="800"/>
            </a:pPr>
            <a:endParaRPr lang="es-CL"/>
          </a:p>
        </c:txPr>
        <c:crossAx val="450060672"/>
        <c:crosses val="autoZero"/>
        <c:auto val="1"/>
        <c:lblAlgn val="ctr"/>
        <c:lblOffset val="100"/>
        <c:noMultiLvlLbl val="0"/>
      </c:catAx>
      <c:valAx>
        <c:axId val="450060672"/>
        <c:scaling>
          <c:orientation val="minMax"/>
        </c:scaling>
        <c:delete val="0"/>
        <c:axPos val="l"/>
        <c:numFmt formatCode="0.0" sourceLinked="0"/>
        <c:majorTickMark val="out"/>
        <c:minorTickMark val="none"/>
        <c:tickLblPos val="nextTo"/>
        <c:txPr>
          <a:bodyPr/>
          <a:lstStyle/>
          <a:p>
            <a:pPr>
              <a:defRPr sz="800"/>
            </a:pPr>
            <a:endParaRPr lang="es-CL"/>
          </a:p>
        </c:txPr>
        <c:crossAx val="44986227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CF-4E11-8A5B-DCC01DCA997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F5CF-4E11-8A5B-DCC01DCA9979}"/>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F5CF-4E11-8A5B-DCC01DCA9979}"/>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3-F5CF-4E11-8A5B-DCC01DCA9979}"/>
            </c:ext>
          </c:extLst>
        </c:ser>
        <c:dLbls>
          <c:showLegendKey val="0"/>
          <c:showVal val="0"/>
          <c:showCatName val="0"/>
          <c:showSerName val="0"/>
          <c:showPercent val="0"/>
          <c:showBubbleSize val="0"/>
        </c:dLbls>
        <c:smooth val="0"/>
        <c:axId val="448047360"/>
        <c:axId val="448147840"/>
      </c:lineChart>
      <c:catAx>
        <c:axId val="448047360"/>
        <c:scaling>
          <c:orientation val="minMax"/>
        </c:scaling>
        <c:delete val="0"/>
        <c:axPos val="b"/>
        <c:numFmt formatCode="General" sourceLinked="1"/>
        <c:majorTickMark val="out"/>
        <c:minorTickMark val="none"/>
        <c:tickLblPos val="nextTo"/>
        <c:txPr>
          <a:bodyPr/>
          <a:lstStyle/>
          <a:p>
            <a:pPr>
              <a:defRPr sz="800"/>
            </a:pPr>
            <a:endParaRPr lang="es-CL"/>
          </a:p>
        </c:txPr>
        <c:crossAx val="448147840"/>
        <c:crosses val="autoZero"/>
        <c:auto val="1"/>
        <c:lblAlgn val="ctr"/>
        <c:lblOffset val="100"/>
        <c:noMultiLvlLbl val="0"/>
      </c:catAx>
      <c:valAx>
        <c:axId val="448147840"/>
        <c:scaling>
          <c:orientation val="minMax"/>
        </c:scaling>
        <c:delete val="0"/>
        <c:axPos val="l"/>
        <c:numFmt formatCode="General" sourceLinked="1"/>
        <c:majorTickMark val="out"/>
        <c:minorTickMark val="none"/>
        <c:tickLblPos val="nextTo"/>
        <c:txPr>
          <a:bodyPr/>
          <a:lstStyle/>
          <a:p>
            <a:pPr>
              <a:defRPr sz="800"/>
            </a:pPr>
            <a:endParaRPr lang="es-CL"/>
          </a:p>
        </c:txPr>
        <c:crossAx val="44804736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27-4FD8-8596-35EAFBBDD0A4}"/>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305.04812562197117</c:v>
              </c:pt>
              <c:pt idx="1">
                <c:v>305.04812562197117</c:v>
              </c:pt>
              <c:pt idx="2">
                <c:v>305.04812562197117</c:v>
              </c:pt>
              <c:pt idx="3">
                <c:v>305.04812562197117</c:v>
              </c:pt>
              <c:pt idx="4">
                <c:v>305.04812562197117</c:v>
              </c:pt>
              <c:pt idx="5">
                <c:v>305.04812562197117</c:v>
              </c:pt>
              <c:pt idx="6">
                <c:v>305.04812562197117</c:v>
              </c:pt>
              <c:pt idx="7">
                <c:v>305.04812562197117</c:v>
              </c:pt>
              <c:pt idx="8">
                <c:v>305.04812562197117</c:v>
              </c:pt>
              <c:pt idx="9">
                <c:v>305.04812562197117</c:v>
              </c:pt>
            </c:numLit>
          </c:val>
          <c:smooth val="0"/>
          <c:extLst>
            <c:ext xmlns:c16="http://schemas.microsoft.com/office/drawing/2014/chart" uri="{C3380CC4-5D6E-409C-BE32-E72D297353CC}">
              <c16:uniqueId val="{00000001-E627-4FD8-8596-35EAFBBDD0A4}"/>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316.80576719999999</c:v>
              </c:pt>
              <c:pt idx="1">
                <c:v>330.49082592573836</c:v>
              </c:pt>
              <c:pt idx="2">
                <c:v>335.52453169541326</c:v>
              </c:pt>
              <c:pt idx="3">
                <c:v>337.98879161845025</c:v>
              </c:pt>
              <c:pt idx="4">
                <c:v>310.36006684199583</c:v>
              </c:pt>
              <c:pt idx="5">
                <c:v>297.11839941014864</c:v>
              </c:pt>
              <c:pt idx="6">
                <c:v>290.19167816469985</c:v>
              </c:pt>
              <c:pt idx="7">
                <c:v>278.75841623668884</c:v>
              </c:pt>
              <c:pt idx="8">
                <c:v>277.34943182182053</c:v>
              </c:pt>
              <c:pt idx="9">
                <c:v>275.89334730475599</c:v>
              </c:pt>
            </c:numLit>
          </c:val>
          <c:smooth val="0"/>
          <c:extLst>
            <c:ext xmlns:c16="http://schemas.microsoft.com/office/drawing/2014/chart" uri="{C3380CC4-5D6E-409C-BE32-E72D297353CC}">
              <c16:uniqueId val="{00000002-E627-4FD8-8596-35EAFBBDD0A4}"/>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316.80576719999999</c:v>
              </c:pt>
              <c:pt idx="1">
                <c:v>337.51910483574676</c:v>
              </c:pt>
              <c:pt idx="2">
                <c:v>349.64403485835629</c:v>
              </c:pt>
              <c:pt idx="3">
                <c:v>359.51523525118756</c:v>
              </c:pt>
              <c:pt idx="4">
                <c:v>337.1259679533062</c:v>
              </c:pt>
              <c:pt idx="5">
                <c:v>329.58445715090744</c:v>
              </c:pt>
              <c:pt idx="6">
                <c:v>328.72515282101699</c:v>
              </c:pt>
              <c:pt idx="7">
                <c:v>322.46811318815224</c:v>
              </c:pt>
              <c:pt idx="8">
                <c:v>327.63996790997572</c:v>
              </c:pt>
              <c:pt idx="9">
                <c:v>332.82935906971153</c:v>
              </c:pt>
            </c:numLit>
          </c:val>
          <c:smooth val="0"/>
          <c:extLst>
            <c:ext xmlns:c16="http://schemas.microsoft.com/office/drawing/2014/chart" uri="{C3380CC4-5D6E-409C-BE32-E72D297353CC}">
              <c16:uniqueId val="{00000003-E627-4FD8-8596-35EAFBBDD0A4}"/>
            </c:ext>
          </c:extLst>
        </c:ser>
        <c:dLbls>
          <c:showLegendKey val="0"/>
          <c:showVal val="0"/>
          <c:showCatName val="0"/>
          <c:showSerName val="0"/>
          <c:showPercent val="0"/>
          <c:showBubbleSize val="0"/>
        </c:dLbls>
        <c:smooth val="0"/>
        <c:axId val="449862272"/>
        <c:axId val="450060672"/>
      </c:lineChart>
      <c:catAx>
        <c:axId val="449862272"/>
        <c:scaling>
          <c:orientation val="minMax"/>
        </c:scaling>
        <c:delete val="0"/>
        <c:axPos val="b"/>
        <c:numFmt formatCode="General" sourceLinked="1"/>
        <c:majorTickMark val="out"/>
        <c:minorTickMark val="none"/>
        <c:tickLblPos val="nextTo"/>
        <c:txPr>
          <a:bodyPr/>
          <a:lstStyle/>
          <a:p>
            <a:pPr>
              <a:defRPr sz="800"/>
            </a:pPr>
            <a:endParaRPr lang="es-CL"/>
          </a:p>
        </c:txPr>
        <c:crossAx val="450060672"/>
        <c:crosses val="autoZero"/>
        <c:auto val="1"/>
        <c:lblAlgn val="ctr"/>
        <c:lblOffset val="100"/>
        <c:noMultiLvlLbl val="0"/>
      </c:catAx>
      <c:valAx>
        <c:axId val="450060672"/>
        <c:scaling>
          <c:orientation val="minMax"/>
        </c:scaling>
        <c:delete val="0"/>
        <c:axPos val="l"/>
        <c:numFmt formatCode="0.0" sourceLinked="0"/>
        <c:majorTickMark val="out"/>
        <c:minorTickMark val="none"/>
        <c:tickLblPos val="nextTo"/>
        <c:txPr>
          <a:bodyPr/>
          <a:lstStyle/>
          <a:p>
            <a:pPr>
              <a:defRPr sz="800"/>
            </a:pPr>
            <a:endParaRPr lang="es-CL"/>
          </a:p>
        </c:txPr>
        <c:crossAx val="44986227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13-4320-8424-D8D783DA80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4613-4320-8424-D8D783DA800D}"/>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4613-4320-8424-D8D783DA800D}"/>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3-4613-4320-8424-D8D783DA800D}"/>
            </c:ext>
          </c:extLst>
        </c:ser>
        <c:dLbls>
          <c:showLegendKey val="0"/>
          <c:showVal val="0"/>
          <c:showCatName val="0"/>
          <c:showSerName val="0"/>
          <c:showPercent val="0"/>
          <c:showBubbleSize val="0"/>
        </c:dLbls>
        <c:smooth val="0"/>
        <c:axId val="572323840"/>
        <c:axId val="88413824"/>
      </c:lineChart>
      <c:catAx>
        <c:axId val="572323840"/>
        <c:scaling>
          <c:orientation val="minMax"/>
        </c:scaling>
        <c:delete val="0"/>
        <c:axPos val="b"/>
        <c:numFmt formatCode="General" sourceLinked="1"/>
        <c:majorTickMark val="out"/>
        <c:minorTickMark val="none"/>
        <c:tickLblPos val="nextTo"/>
        <c:txPr>
          <a:bodyPr/>
          <a:lstStyle/>
          <a:p>
            <a:pPr>
              <a:defRPr sz="800"/>
            </a:pPr>
            <a:endParaRPr lang="es-CL"/>
          </a:p>
        </c:txPr>
        <c:crossAx val="88413824"/>
        <c:crosses val="autoZero"/>
        <c:auto val="1"/>
        <c:lblAlgn val="ctr"/>
        <c:lblOffset val="100"/>
        <c:noMultiLvlLbl val="0"/>
      </c:catAx>
      <c:valAx>
        <c:axId val="88413824"/>
        <c:scaling>
          <c:orientation val="minMax"/>
        </c:scaling>
        <c:delete val="0"/>
        <c:axPos val="l"/>
        <c:numFmt formatCode="General" sourceLinked="1"/>
        <c:majorTickMark val="out"/>
        <c:minorTickMark val="none"/>
        <c:tickLblPos val="nextTo"/>
        <c:txPr>
          <a:bodyPr/>
          <a:lstStyle/>
          <a:p>
            <a:pPr>
              <a:defRPr sz="800"/>
            </a:pPr>
            <a:endParaRPr lang="es-CL"/>
          </a:p>
        </c:txPr>
        <c:crossAx val="57232384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2A-48FD-9DE3-BF4C4E739B8E}"/>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306.3</c:v>
              </c:pt>
              <c:pt idx="1">
                <c:v>306.3</c:v>
              </c:pt>
              <c:pt idx="2">
                <c:v>306.3</c:v>
              </c:pt>
              <c:pt idx="3">
                <c:v>306.3</c:v>
              </c:pt>
              <c:pt idx="4">
                <c:v>306.3</c:v>
              </c:pt>
              <c:pt idx="5">
                <c:v>306.3</c:v>
              </c:pt>
              <c:pt idx="6">
                <c:v>306.3</c:v>
              </c:pt>
              <c:pt idx="7">
                <c:v>306.3</c:v>
              </c:pt>
              <c:pt idx="8">
                <c:v>306.3</c:v>
              </c:pt>
              <c:pt idx="9">
                <c:v>306.3</c:v>
              </c:pt>
            </c:numLit>
          </c:val>
          <c:smooth val="0"/>
          <c:extLst>
            <c:ext xmlns:c16="http://schemas.microsoft.com/office/drawing/2014/chart" uri="{C3380CC4-5D6E-409C-BE32-E72D297353CC}">
              <c16:uniqueId val="{00000001-F22A-48FD-9DE3-BF4C4E739B8E}"/>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288</c:v>
              </c:pt>
              <c:pt idx="1">
                <c:v>287</c:v>
              </c:pt>
              <c:pt idx="2">
                <c:v>309</c:v>
              </c:pt>
              <c:pt idx="3">
                <c:v>314</c:v>
              </c:pt>
              <c:pt idx="4">
                <c:v>315</c:v>
              </c:pt>
              <c:pt idx="5">
                <c:v>310</c:v>
              </c:pt>
              <c:pt idx="6">
                <c:v>310</c:v>
              </c:pt>
              <c:pt idx="7">
                <c:v>310</c:v>
              </c:pt>
              <c:pt idx="8">
                <c:v>310</c:v>
              </c:pt>
              <c:pt idx="9">
                <c:v>310</c:v>
              </c:pt>
            </c:numLit>
          </c:val>
          <c:smooth val="0"/>
          <c:extLst>
            <c:ext xmlns:c16="http://schemas.microsoft.com/office/drawing/2014/chart" uri="{C3380CC4-5D6E-409C-BE32-E72D297353CC}">
              <c16:uniqueId val="{00000002-F22A-48FD-9DE3-BF4C4E739B8E}"/>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288</c:v>
              </c:pt>
              <c:pt idx="1">
                <c:v>293.10339497782508</c:v>
              </c:pt>
              <c:pt idx="2">
                <c:v>322.00330099651262</c:v>
              </c:pt>
              <c:pt idx="3">
                <c:v>333.99860193088881</c:v>
              </c:pt>
              <c:pt idx="4">
                <c:v>342.16605565868474</c:v>
              </c:pt>
              <c:pt idx="5">
                <c:v>343.87362721263861</c:v>
              </c:pt>
              <c:pt idx="6">
                <c:v>351.16374810954659</c:v>
              </c:pt>
              <c:pt idx="7">
                <c:v>358.60841956946899</c:v>
              </c:pt>
              <c:pt idx="8">
                <c:v>366.2109180643418</c:v>
              </c:pt>
              <c:pt idx="9">
                <c:v>373.97458952730597</c:v>
              </c:pt>
            </c:numLit>
          </c:val>
          <c:smooth val="0"/>
          <c:extLst>
            <c:ext xmlns:c16="http://schemas.microsoft.com/office/drawing/2014/chart" uri="{C3380CC4-5D6E-409C-BE32-E72D297353CC}">
              <c16:uniqueId val="{00000003-F22A-48FD-9DE3-BF4C4E739B8E}"/>
            </c:ext>
          </c:extLst>
        </c:ser>
        <c:dLbls>
          <c:showLegendKey val="0"/>
          <c:showVal val="0"/>
          <c:showCatName val="0"/>
          <c:showSerName val="0"/>
          <c:showPercent val="0"/>
          <c:showBubbleSize val="0"/>
        </c:dLbls>
        <c:smooth val="0"/>
        <c:axId val="576842240"/>
        <c:axId val="88415552"/>
      </c:lineChart>
      <c:catAx>
        <c:axId val="576842240"/>
        <c:scaling>
          <c:orientation val="minMax"/>
        </c:scaling>
        <c:delete val="0"/>
        <c:axPos val="b"/>
        <c:numFmt formatCode="General" sourceLinked="1"/>
        <c:majorTickMark val="out"/>
        <c:minorTickMark val="none"/>
        <c:tickLblPos val="nextTo"/>
        <c:txPr>
          <a:bodyPr/>
          <a:lstStyle/>
          <a:p>
            <a:pPr>
              <a:defRPr sz="800"/>
            </a:pPr>
            <a:endParaRPr lang="es-CL"/>
          </a:p>
        </c:txPr>
        <c:crossAx val="88415552"/>
        <c:crosses val="autoZero"/>
        <c:auto val="1"/>
        <c:lblAlgn val="ctr"/>
        <c:lblOffset val="100"/>
        <c:noMultiLvlLbl val="0"/>
      </c:catAx>
      <c:valAx>
        <c:axId val="88415552"/>
        <c:scaling>
          <c:orientation val="minMax"/>
        </c:scaling>
        <c:delete val="0"/>
        <c:axPos val="l"/>
        <c:numFmt formatCode="0.0" sourceLinked="0"/>
        <c:majorTickMark val="out"/>
        <c:minorTickMark val="none"/>
        <c:tickLblPos val="nextTo"/>
        <c:txPr>
          <a:bodyPr/>
          <a:lstStyle/>
          <a:p>
            <a:pPr>
              <a:defRPr sz="800"/>
            </a:pPr>
            <a:endParaRPr lang="es-CL"/>
          </a:p>
        </c:txPr>
        <c:crossAx val="576842240"/>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layout/>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CB-4D07-90A0-377ED6F2908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311.23860765487143</c:v>
              </c:pt>
              <c:pt idx="1">
                <c:v>311.23860765487143</c:v>
              </c:pt>
              <c:pt idx="2">
                <c:v>311.23860765487143</c:v>
              </c:pt>
              <c:pt idx="3">
                <c:v>311.23860765487143</c:v>
              </c:pt>
              <c:pt idx="4">
                <c:v>311.23860765487143</c:v>
              </c:pt>
              <c:pt idx="5">
                <c:v>311.23860765487143</c:v>
              </c:pt>
              <c:pt idx="6">
                <c:v>311.23860765487143</c:v>
              </c:pt>
              <c:pt idx="7">
                <c:v>311.23860765487143</c:v>
              </c:pt>
              <c:pt idx="8">
                <c:v>311.23860765487143</c:v>
              </c:pt>
              <c:pt idx="9">
                <c:v>311.23860765487143</c:v>
              </c:pt>
            </c:numLit>
          </c:val>
          <c:smooth val="0"/>
          <c:extLst>
            <c:ext xmlns:c16="http://schemas.microsoft.com/office/drawing/2014/chart" uri="{C3380CC4-5D6E-409C-BE32-E72D297353CC}">
              <c16:uniqueId val="{00000001-C0CB-4D07-90A0-377ED6F29086}"/>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335.7</c:v>
              </c:pt>
              <c:pt idx="1">
                <c:v>330.27628358697058</c:v>
              </c:pt>
              <c:pt idx="2">
                <c:v>325.21436791461383</c:v>
              </c:pt>
              <c:pt idx="3">
                <c:v>319.6420565319936</c:v>
              </c:pt>
              <c:pt idx="4">
                <c:v>320.83106487191867</c:v>
              </c:pt>
              <c:pt idx="5">
                <c:v>319.03871456871002</c:v>
              </c:pt>
              <c:pt idx="6">
                <c:v>301.73387933809755</c:v>
              </c:pt>
              <c:pt idx="7">
                <c:v>293.48167599174872</c:v>
              </c:pt>
              <c:pt idx="8">
                <c:v>286.28856986066063</c:v>
              </c:pt>
              <c:pt idx="9">
                <c:v>280.17946388400122</c:v>
              </c:pt>
            </c:numLit>
          </c:val>
          <c:smooth val="0"/>
          <c:extLst>
            <c:ext xmlns:c16="http://schemas.microsoft.com/office/drawing/2014/chart" uri="{C3380CC4-5D6E-409C-BE32-E72D297353CC}">
              <c16:uniqueId val="{00000002-C0CB-4D07-90A0-377ED6F29086}"/>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335.7</c:v>
              </c:pt>
              <c:pt idx="1">
                <c:v>337.3</c:v>
              </c:pt>
              <c:pt idx="2">
                <c:v>338.9</c:v>
              </c:pt>
              <c:pt idx="3">
                <c:v>340</c:v>
              </c:pt>
              <c:pt idx="4">
                <c:v>348.5</c:v>
              </c:pt>
              <c:pt idx="5">
                <c:v>353.9</c:v>
              </c:pt>
              <c:pt idx="6">
                <c:v>341.8</c:v>
              </c:pt>
              <c:pt idx="7">
                <c:v>339.5</c:v>
              </c:pt>
              <c:pt idx="8">
                <c:v>338.2</c:v>
              </c:pt>
              <c:pt idx="9">
                <c:v>338</c:v>
              </c:pt>
            </c:numLit>
          </c:val>
          <c:smooth val="0"/>
          <c:extLst>
            <c:ext xmlns:c16="http://schemas.microsoft.com/office/drawing/2014/chart" uri="{C3380CC4-5D6E-409C-BE32-E72D297353CC}">
              <c16:uniqueId val="{00000003-C0CB-4D07-90A0-377ED6F29086}"/>
            </c:ext>
          </c:extLst>
        </c:ser>
        <c:dLbls>
          <c:showLegendKey val="0"/>
          <c:showVal val="0"/>
          <c:showCatName val="0"/>
          <c:showSerName val="0"/>
          <c:showPercent val="0"/>
          <c:showBubbleSize val="0"/>
        </c:dLbls>
        <c:smooth val="0"/>
        <c:axId val="448047360"/>
        <c:axId val="448147840"/>
      </c:lineChart>
      <c:catAx>
        <c:axId val="448047360"/>
        <c:scaling>
          <c:orientation val="minMax"/>
        </c:scaling>
        <c:delete val="0"/>
        <c:axPos val="b"/>
        <c:numFmt formatCode="General" sourceLinked="1"/>
        <c:majorTickMark val="out"/>
        <c:minorTickMark val="none"/>
        <c:tickLblPos val="nextTo"/>
        <c:txPr>
          <a:bodyPr/>
          <a:lstStyle/>
          <a:p>
            <a:pPr>
              <a:defRPr sz="800"/>
            </a:pPr>
            <a:endParaRPr lang="es-CL"/>
          </a:p>
        </c:txPr>
        <c:crossAx val="448147840"/>
        <c:crosses val="autoZero"/>
        <c:auto val="1"/>
        <c:lblAlgn val="ctr"/>
        <c:lblOffset val="100"/>
        <c:noMultiLvlLbl val="0"/>
      </c:catAx>
      <c:valAx>
        <c:axId val="448147840"/>
        <c:scaling>
          <c:orientation val="minMax"/>
        </c:scaling>
        <c:delete val="0"/>
        <c:axPos val="l"/>
        <c:numFmt formatCode="General" sourceLinked="1"/>
        <c:majorTickMark val="out"/>
        <c:minorTickMark val="none"/>
        <c:tickLblPos val="nextTo"/>
        <c:txPr>
          <a:bodyPr/>
          <a:lstStyle/>
          <a:p>
            <a:pPr>
              <a:defRPr sz="800"/>
            </a:pPr>
            <a:endParaRPr lang="es-CL"/>
          </a:p>
        </c:txPr>
        <c:crossAx val="44804736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55-4E54-BFE8-046638B78C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A255-4E54-BFE8-046638B78CAB}"/>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2-A255-4E54-BFE8-046638B78CAB}"/>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3-A255-4E54-BFE8-046638B78CAB}"/>
            </c:ext>
          </c:extLst>
        </c:ser>
        <c:dLbls>
          <c:showLegendKey val="0"/>
          <c:showVal val="0"/>
          <c:showCatName val="0"/>
          <c:showSerName val="0"/>
          <c:showPercent val="0"/>
          <c:showBubbleSize val="0"/>
        </c:dLbls>
        <c:smooth val="0"/>
        <c:axId val="448047360"/>
        <c:axId val="448147840"/>
      </c:lineChart>
      <c:catAx>
        <c:axId val="448047360"/>
        <c:scaling>
          <c:orientation val="minMax"/>
        </c:scaling>
        <c:delete val="0"/>
        <c:axPos val="b"/>
        <c:numFmt formatCode="General" sourceLinked="1"/>
        <c:majorTickMark val="out"/>
        <c:minorTickMark val="none"/>
        <c:tickLblPos val="nextTo"/>
        <c:txPr>
          <a:bodyPr/>
          <a:lstStyle/>
          <a:p>
            <a:pPr>
              <a:defRPr sz="800"/>
            </a:pPr>
            <a:endParaRPr lang="es-CL"/>
          </a:p>
        </c:txPr>
        <c:crossAx val="448147840"/>
        <c:crosses val="autoZero"/>
        <c:auto val="1"/>
        <c:lblAlgn val="ctr"/>
        <c:lblOffset val="100"/>
        <c:noMultiLvlLbl val="0"/>
      </c:catAx>
      <c:valAx>
        <c:axId val="448147840"/>
        <c:scaling>
          <c:orientation val="minMax"/>
        </c:scaling>
        <c:delete val="0"/>
        <c:axPos val="l"/>
        <c:numFmt formatCode="General" sourceLinked="1"/>
        <c:majorTickMark val="out"/>
        <c:minorTickMark val="none"/>
        <c:tickLblPos val="nextTo"/>
        <c:txPr>
          <a:bodyPr/>
          <a:lstStyle/>
          <a:p>
            <a:pPr>
              <a:defRPr sz="800"/>
            </a:pPr>
            <a:endParaRPr lang="es-CL"/>
          </a:p>
        </c:txPr>
        <c:crossAx val="448047360"/>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65-4599-9C2B-F3D63ECE6BED}"/>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E165-4599-9C2B-F3D63ECE6BED}"/>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E165-4599-9C2B-F3D63ECE6BED}"/>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E165-4599-9C2B-F3D63ECE6BED}"/>
            </c:ext>
          </c:extLst>
        </c:ser>
        <c:dLbls>
          <c:showLegendKey val="0"/>
          <c:showVal val="0"/>
          <c:showCatName val="0"/>
          <c:showSerName val="0"/>
          <c:showPercent val="0"/>
          <c:showBubbleSize val="0"/>
        </c:dLbls>
        <c:smooth val="0"/>
        <c:axId val="449862272"/>
        <c:axId val="450060672"/>
      </c:lineChart>
      <c:catAx>
        <c:axId val="449862272"/>
        <c:scaling>
          <c:orientation val="minMax"/>
        </c:scaling>
        <c:delete val="0"/>
        <c:axPos val="b"/>
        <c:numFmt formatCode="General" sourceLinked="1"/>
        <c:majorTickMark val="out"/>
        <c:minorTickMark val="none"/>
        <c:tickLblPos val="nextTo"/>
        <c:txPr>
          <a:bodyPr/>
          <a:lstStyle/>
          <a:p>
            <a:pPr>
              <a:defRPr sz="800"/>
            </a:pPr>
            <a:endParaRPr lang="es-CL"/>
          </a:p>
        </c:txPr>
        <c:crossAx val="450060672"/>
        <c:crosses val="autoZero"/>
        <c:auto val="1"/>
        <c:lblAlgn val="ctr"/>
        <c:lblOffset val="100"/>
        <c:noMultiLvlLbl val="0"/>
      </c:catAx>
      <c:valAx>
        <c:axId val="450060672"/>
        <c:scaling>
          <c:orientation val="minMax"/>
        </c:scaling>
        <c:delete val="0"/>
        <c:axPos val="l"/>
        <c:numFmt formatCode="0.0" sourceLinked="0"/>
        <c:majorTickMark val="out"/>
        <c:minorTickMark val="none"/>
        <c:tickLblPos val="nextTo"/>
        <c:txPr>
          <a:bodyPr/>
          <a:lstStyle/>
          <a:p>
            <a:pPr>
              <a:defRPr sz="800"/>
            </a:pPr>
            <a:endParaRPr lang="es-CL"/>
          </a:p>
        </c:txPr>
        <c:crossAx val="44986227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2B-4AF2-BEBF-3994BAF42E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1-552B-4AF2-BEBF-3994BAF42E32}"/>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310</c:v>
              </c:pt>
              <c:pt idx="1">
                <c:v>303.54476107904202</c:v>
              </c:pt>
              <c:pt idx="2">
                <c:v>297.48142240640391</c:v>
              </c:pt>
              <c:pt idx="3">
                <c:v>310.24081957517029</c:v>
              </c:pt>
              <c:pt idx="4">
                <c:v>313.00591694821327</c:v>
              </c:pt>
              <c:pt idx="5">
                <c:v>320.03035793131409</c:v>
              </c:pt>
              <c:pt idx="6">
                <c:v>317.80045805065862</c:v>
              </c:pt>
              <c:pt idx="7">
                <c:v>319.84748193504282</c:v>
              </c:pt>
              <c:pt idx="8">
                <c:v>317.44001684727306</c:v>
              </c:pt>
              <c:pt idx="9">
                <c:v>310.84999691272327</c:v>
              </c:pt>
            </c:numLit>
          </c:val>
          <c:smooth val="0"/>
          <c:extLst>
            <c:ext xmlns:c16="http://schemas.microsoft.com/office/drawing/2014/chart" uri="{C3380CC4-5D6E-409C-BE32-E72D297353CC}">
              <c16:uniqueId val="{00000002-552B-4AF2-BEBF-3994BAF42E32}"/>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310</c:v>
              </c:pt>
              <c:pt idx="1">
                <c:v>310</c:v>
              </c:pt>
              <c:pt idx="2">
                <c:v>310</c:v>
              </c:pt>
              <c:pt idx="3">
                <c:v>330</c:v>
              </c:pt>
              <c:pt idx="4">
                <c:v>340</c:v>
              </c:pt>
              <c:pt idx="5">
                <c:v>355</c:v>
              </c:pt>
              <c:pt idx="6">
                <c:v>360</c:v>
              </c:pt>
              <c:pt idx="7">
                <c:v>370</c:v>
              </c:pt>
              <c:pt idx="8">
                <c:v>375</c:v>
              </c:pt>
              <c:pt idx="9">
                <c:v>375</c:v>
              </c:pt>
            </c:numLit>
          </c:val>
          <c:smooth val="0"/>
          <c:extLst>
            <c:ext xmlns:c16="http://schemas.microsoft.com/office/drawing/2014/chart" uri="{C3380CC4-5D6E-409C-BE32-E72D297353CC}">
              <c16:uniqueId val="{00000003-552B-4AF2-BEBF-3994BAF42E32}"/>
            </c:ext>
          </c:extLst>
        </c:ser>
        <c:dLbls>
          <c:showLegendKey val="0"/>
          <c:showVal val="0"/>
          <c:showCatName val="0"/>
          <c:showSerName val="0"/>
          <c:showPercent val="0"/>
          <c:showBubbleSize val="0"/>
        </c:dLbls>
        <c:smooth val="0"/>
        <c:axId val="1136421632"/>
        <c:axId val="1136413008"/>
      </c:lineChart>
      <c:catAx>
        <c:axId val="1136421632"/>
        <c:scaling>
          <c:orientation val="minMax"/>
        </c:scaling>
        <c:delete val="0"/>
        <c:axPos val="b"/>
        <c:numFmt formatCode="General" sourceLinked="1"/>
        <c:majorTickMark val="out"/>
        <c:minorTickMark val="none"/>
        <c:tickLblPos val="nextTo"/>
        <c:txPr>
          <a:bodyPr/>
          <a:lstStyle/>
          <a:p>
            <a:pPr>
              <a:defRPr sz="800"/>
            </a:pPr>
            <a:endParaRPr lang="es-CL"/>
          </a:p>
        </c:txPr>
        <c:crossAx val="1136413008"/>
        <c:crosses val="autoZero"/>
        <c:auto val="1"/>
        <c:lblAlgn val="ctr"/>
        <c:lblOffset val="100"/>
        <c:noMultiLvlLbl val="0"/>
      </c:catAx>
      <c:valAx>
        <c:axId val="1136413008"/>
        <c:scaling>
          <c:orientation val="minMax"/>
        </c:scaling>
        <c:delete val="0"/>
        <c:axPos val="l"/>
        <c:numFmt formatCode="General" sourceLinked="1"/>
        <c:majorTickMark val="out"/>
        <c:minorTickMark val="none"/>
        <c:tickLblPos val="nextTo"/>
        <c:txPr>
          <a:bodyPr/>
          <a:lstStyle/>
          <a:p>
            <a:pPr>
              <a:defRPr sz="800"/>
            </a:pPr>
            <a:endParaRPr lang="es-CL"/>
          </a:p>
        </c:txPr>
        <c:crossAx val="1136421632"/>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67-4AC1-A7DB-6913BB7D7E8F}"/>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6367-4AC1-A7DB-6913BB7D7E8F}"/>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6367-4AC1-A7DB-6913BB7D7E8F}"/>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6367-4AC1-A7DB-6913BB7D7E8F}"/>
            </c:ext>
          </c:extLst>
        </c:ser>
        <c:dLbls>
          <c:showLegendKey val="0"/>
          <c:showVal val="0"/>
          <c:showCatName val="0"/>
          <c:showSerName val="0"/>
          <c:showPercent val="0"/>
          <c:showBubbleSize val="0"/>
        </c:dLbls>
        <c:smooth val="0"/>
        <c:axId val="1136414968"/>
        <c:axId val="1136423200"/>
      </c:lineChart>
      <c:catAx>
        <c:axId val="1136414968"/>
        <c:scaling>
          <c:orientation val="minMax"/>
        </c:scaling>
        <c:delete val="0"/>
        <c:axPos val="b"/>
        <c:numFmt formatCode="General" sourceLinked="1"/>
        <c:majorTickMark val="out"/>
        <c:minorTickMark val="none"/>
        <c:tickLblPos val="nextTo"/>
        <c:txPr>
          <a:bodyPr/>
          <a:lstStyle/>
          <a:p>
            <a:pPr>
              <a:defRPr sz="800"/>
            </a:pPr>
            <a:endParaRPr lang="es-CL"/>
          </a:p>
        </c:txPr>
        <c:crossAx val="1136423200"/>
        <c:crosses val="autoZero"/>
        <c:auto val="1"/>
        <c:lblAlgn val="ctr"/>
        <c:lblOffset val="100"/>
        <c:noMultiLvlLbl val="0"/>
      </c:catAx>
      <c:valAx>
        <c:axId val="1136423200"/>
        <c:scaling>
          <c:orientation val="minMax"/>
        </c:scaling>
        <c:delete val="0"/>
        <c:axPos val="l"/>
        <c:numFmt formatCode="0.0" sourceLinked="0"/>
        <c:majorTickMark val="out"/>
        <c:minorTickMark val="none"/>
        <c:tickLblPos val="nextTo"/>
        <c:txPr>
          <a:bodyPr/>
          <a:lstStyle/>
          <a:p>
            <a:pPr>
              <a:defRPr sz="800"/>
            </a:pPr>
            <a:endParaRPr lang="es-CL"/>
          </a:p>
        </c:txPr>
        <c:crossAx val="1136414968"/>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D9-4F27-8E69-99B8782DE78A}"/>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277.5</c:v>
              </c:pt>
              <c:pt idx="1">
                <c:v>277.5</c:v>
              </c:pt>
              <c:pt idx="2">
                <c:v>277.5</c:v>
              </c:pt>
              <c:pt idx="3">
                <c:v>277.5</c:v>
              </c:pt>
              <c:pt idx="4">
                <c:v>277.5</c:v>
              </c:pt>
              <c:pt idx="5">
                <c:v>277.5</c:v>
              </c:pt>
              <c:pt idx="6">
                <c:v>277.5</c:v>
              </c:pt>
              <c:pt idx="7">
                <c:v>277.5</c:v>
              </c:pt>
              <c:pt idx="8">
                <c:v>277.5</c:v>
              </c:pt>
              <c:pt idx="9">
                <c:v>277.5</c:v>
              </c:pt>
            </c:numLit>
          </c:val>
          <c:smooth val="0"/>
          <c:extLst>
            <c:ext xmlns:c16="http://schemas.microsoft.com/office/drawing/2014/chart" uri="{C3380CC4-5D6E-409C-BE32-E72D297353CC}">
              <c16:uniqueId val="{00000001-F1D9-4F27-8E69-99B8782DE78A}"/>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280</c:v>
              </c:pt>
              <c:pt idx="1">
                <c:v>287</c:v>
              </c:pt>
              <c:pt idx="2">
                <c:v>287</c:v>
              </c:pt>
              <c:pt idx="3">
                <c:v>286</c:v>
              </c:pt>
              <c:pt idx="4">
                <c:v>280</c:v>
              </c:pt>
              <c:pt idx="5">
                <c:v>275</c:v>
              </c:pt>
              <c:pt idx="6">
                <c:v>272</c:v>
              </c:pt>
              <c:pt idx="7">
                <c:v>270</c:v>
              </c:pt>
              <c:pt idx="8">
                <c:v>269</c:v>
              </c:pt>
              <c:pt idx="9">
                <c:v>269</c:v>
              </c:pt>
            </c:numLit>
          </c:val>
          <c:smooth val="0"/>
          <c:extLst>
            <c:ext xmlns:c16="http://schemas.microsoft.com/office/drawing/2014/chart" uri="{C3380CC4-5D6E-409C-BE32-E72D297353CC}">
              <c16:uniqueId val="{00000002-F1D9-4F27-8E69-99B8782DE78A}"/>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280</c:v>
              </c:pt>
              <c:pt idx="1">
                <c:v>293.10339497782508</c:v>
              </c:pt>
              <c:pt idx="2">
                <c:v>299.07749963106511</c:v>
              </c:pt>
              <c:pt idx="3">
                <c:v>304.21528710902612</c:v>
              </c:pt>
              <c:pt idx="4">
                <c:v>304.14760502994199</c:v>
              </c:pt>
              <c:pt idx="5">
                <c:v>305.04918543056647</c:v>
              </c:pt>
              <c:pt idx="6">
                <c:v>308.1178693090215</c:v>
              </c:pt>
              <c:pt idx="7">
                <c:v>312.33636543147304</c:v>
              </c:pt>
              <c:pt idx="8">
                <c:v>317.77657083647722</c:v>
              </c:pt>
              <c:pt idx="9">
                <c:v>324.51343413821058</c:v>
              </c:pt>
            </c:numLit>
          </c:val>
          <c:smooth val="0"/>
          <c:extLst>
            <c:ext xmlns:c16="http://schemas.microsoft.com/office/drawing/2014/chart" uri="{C3380CC4-5D6E-409C-BE32-E72D297353CC}">
              <c16:uniqueId val="{00000003-F1D9-4F27-8E69-99B8782DE78A}"/>
            </c:ext>
          </c:extLst>
        </c:ser>
        <c:dLbls>
          <c:showLegendKey val="0"/>
          <c:showVal val="0"/>
          <c:showCatName val="0"/>
          <c:showSerName val="0"/>
          <c:showPercent val="0"/>
          <c:showBubbleSize val="0"/>
        </c:dLbls>
        <c:smooth val="0"/>
        <c:axId val="449862272"/>
        <c:axId val="450060672"/>
      </c:lineChart>
      <c:catAx>
        <c:axId val="449862272"/>
        <c:scaling>
          <c:orientation val="minMax"/>
        </c:scaling>
        <c:delete val="0"/>
        <c:axPos val="b"/>
        <c:numFmt formatCode="General" sourceLinked="1"/>
        <c:majorTickMark val="out"/>
        <c:minorTickMark val="none"/>
        <c:tickLblPos val="nextTo"/>
        <c:txPr>
          <a:bodyPr/>
          <a:lstStyle/>
          <a:p>
            <a:pPr>
              <a:defRPr sz="800"/>
            </a:pPr>
            <a:endParaRPr lang="es-CL"/>
          </a:p>
        </c:txPr>
        <c:crossAx val="450060672"/>
        <c:crosses val="autoZero"/>
        <c:auto val="1"/>
        <c:lblAlgn val="ctr"/>
        <c:lblOffset val="100"/>
        <c:noMultiLvlLbl val="0"/>
      </c:catAx>
      <c:valAx>
        <c:axId val="450060672"/>
        <c:scaling>
          <c:orientation val="minMax"/>
        </c:scaling>
        <c:delete val="0"/>
        <c:axPos val="l"/>
        <c:numFmt formatCode="0.0" sourceLinked="0"/>
        <c:majorTickMark val="out"/>
        <c:minorTickMark val="none"/>
        <c:tickLblPos val="nextTo"/>
        <c:txPr>
          <a:bodyPr/>
          <a:lstStyle/>
          <a:p>
            <a:pPr>
              <a:defRPr sz="800"/>
            </a:pPr>
            <a:endParaRPr lang="es-CL"/>
          </a:p>
        </c:txPr>
        <c:crossAx val="449862272"/>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A8-4A7F-B5EA-D15007E791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283.37600430327331</c:v>
              </c:pt>
              <c:pt idx="1">
                <c:v>283.37600430327331</c:v>
              </c:pt>
              <c:pt idx="2">
                <c:v>283.37600430327331</c:v>
              </c:pt>
              <c:pt idx="3">
                <c:v>283.37600430327331</c:v>
              </c:pt>
              <c:pt idx="4">
                <c:v>283.37600430327331</c:v>
              </c:pt>
              <c:pt idx="5">
                <c:v>283.37600430327331</c:v>
              </c:pt>
              <c:pt idx="6">
                <c:v>283.37600430327331</c:v>
              </c:pt>
              <c:pt idx="7">
                <c:v>283.37600430327331</c:v>
              </c:pt>
              <c:pt idx="8">
                <c:v>283.37600430327331</c:v>
              </c:pt>
              <c:pt idx="9">
                <c:v>283.37600430327331</c:v>
              </c:pt>
            </c:numLit>
          </c:val>
          <c:smooth val="0"/>
          <c:extLst>
            <c:ext xmlns:c16="http://schemas.microsoft.com/office/drawing/2014/chart" uri="{C3380CC4-5D6E-409C-BE32-E72D297353CC}">
              <c16:uniqueId val="{00000001-B9A8-4A7F-B5EA-D15007E791FE}"/>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290</c:v>
              </c:pt>
              <c:pt idx="1">
                <c:v>308.44064432225241</c:v>
              </c:pt>
              <c:pt idx="2">
                <c:v>326.26994715541076</c:v>
              </c:pt>
              <c:pt idx="3">
                <c:v>338.44453044564034</c:v>
              </c:pt>
              <c:pt idx="4">
                <c:v>313.00591694821327</c:v>
              </c:pt>
              <c:pt idx="5">
                <c:v>247.91084065101799</c:v>
              </c:pt>
              <c:pt idx="6">
                <c:v>260.41981979151194</c:v>
              </c:pt>
              <c:pt idx="7">
                <c:v>255.01353289415579</c:v>
              </c:pt>
              <c:pt idx="8">
                <c:v>249.71947991985482</c:v>
              </c:pt>
              <c:pt idx="9">
                <c:v>244.53533090467565</c:v>
              </c:pt>
            </c:numLit>
          </c:val>
          <c:smooth val="0"/>
          <c:extLst>
            <c:ext xmlns:c16="http://schemas.microsoft.com/office/drawing/2014/chart" uri="{C3380CC4-5D6E-409C-BE32-E72D297353CC}">
              <c16:uniqueId val="{00000002-B9A8-4A7F-B5EA-D15007E791FE}"/>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290</c:v>
              </c:pt>
              <c:pt idx="1">
                <c:v>315</c:v>
              </c:pt>
              <c:pt idx="2">
                <c:v>340</c:v>
              </c:pt>
              <c:pt idx="3">
                <c:v>360</c:v>
              </c:pt>
              <c:pt idx="4">
                <c:v>340</c:v>
              </c:pt>
              <c:pt idx="5">
                <c:v>275</c:v>
              </c:pt>
              <c:pt idx="6">
                <c:v>295</c:v>
              </c:pt>
              <c:pt idx="7">
                <c:v>295</c:v>
              </c:pt>
              <c:pt idx="8">
                <c:v>295</c:v>
              </c:pt>
              <c:pt idx="9">
                <c:v>295</c:v>
              </c:pt>
            </c:numLit>
          </c:val>
          <c:smooth val="0"/>
          <c:extLst>
            <c:ext xmlns:c16="http://schemas.microsoft.com/office/drawing/2014/chart" uri="{C3380CC4-5D6E-409C-BE32-E72D297353CC}">
              <c16:uniqueId val="{00000003-B9A8-4A7F-B5EA-D15007E791FE}"/>
            </c:ext>
          </c:extLst>
        </c:ser>
        <c:dLbls>
          <c:showLegendKey val="0"/>
          <c:showVal val="0"/>
          <c:showCatName val="0"/>
          <c:showSerName val="0"/>
          <c:showPercent val="0"/>
          <c:showBubbleSize val="0"/>
        </c:dLbls>
        <c:smooth val="0"/>
        <c:axId val="-435478704"/>
        <c:axId val="-435477072"/>
      </c:lineChart>
      <c:catAx>
        <c:axId val="-435478704"/>
        <c:scaling>
          <c:orientation val="minMax"/>
        </c:scaling>
        <c:delete val="0"/>
        <c:axPos val="b"/>
        <c:numFmt formatCode="General" sourceLinked="1"/>
        <c:majorTickMark val="out"/>
        <c:minorTickMark val="none"/>
        <c:tickLblPos val="nextTo"/>
        <c:txPr>
          <a:bodyPr/>
          <a:lstStyle/>
          <a:p>
            <a:pPr>
              <a:defRPr sz="800"/>
            </a:pPr>
            <a:endParaRPr lang="es-CL"/>
          </a:p>
        </c:txPr>
        <c:crossAx val="-435477072"/>
        <c:crosses val="autoZero"/>
        <c:auto val="1"/>
        <c:lblAlgn val="ctr"/>
        <c:lblOffset val="100"/>
        <c:noMultiLvlLbl val="0"/>
      </c:catAx>
      <c:valAx>
        <c:axId val="-435477072"/>
        <c:scaling>
          <c:orientation val="minMax"/>
        </c:scaling>
        <c:delete val="0"/>
        <c:axPos val="l"/>
        <c:numFmt formatCode="General" sourceLinked="1"/>
        <c:majorTickMark val="out"/>
        <c:minorTickMark val="none"/>
        <c:tickLblPos val="nextTo"/>
        <c:txPr>
          <a:bodyPr/>
          <a:lstStyle/>
          <a:p>
            <a:pPr>
              <a:defRPr sz="800"/>
            </a:pPr>
            <a:endParaRPr lang="es-CL"/>
          </a:p>
        </c:txPr>
        <c:crossAx val="-435478704"/>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29-4EA4-9C08-93F233B86F44}"/>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6C29-4EA4-9C08-93F233B86F44}"/>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6C29-4EA4-9C08-93F233B86F44}"/>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6C29-4EA4-9C08-93F233B86F44}"/>
            </c:ext>
          </c:extLst>
        </c:ser>
        <c:dLbls>
          <c:showLegendKey val="0"/>
          <c:showVal val="0"/>
          <c:showCatName val="0"/>
          <c:showSerName val="0"/>
          <c:showPercent val="0"/>
          <c:showBubbleSize val="0"/>
        </c:dLbls>
        <c:smooth val="0"/>
        <c:axId val="-361727248"/>
        <c:axId val="-361733232"/>
      </c:lineChart>
      <c:catAx>
        <c:axId val="-361727248"/>
        <c:scaling>
          <c:orientation val="minMax"/>
        </c:scaling>
        <c:delete val="0"/>
        <c:axPos val="b"/>
        <c:numFmt formatCode="General" sourceLinked="1"/>
        <c:majorTickMark val="out"/>
        <c:minorTickMark val="none"/>
        <c:tickLblPos val="nextTo"/>
        <c:txPr>
          <a:bodyPr/>
          <a:lstStyle/>
          <a:p>
            <a:pPr>
              <a:defRPr sz="800"/>
            </a:pPr>
            <a:endParaRPr lang="es-CL"/>
          </a:p>
        </c:txPr>
        <c:crossAx val="-361733232"/>
        <c:crosses val="autoZero"/>
        <c:auto val="1"/>
        <c:lblAlgn val="ctr"/>
        <c:lblOffset val="100"/>
        <c:noMultiLvlLbl val="0"/>
      </c:catAx>
      <c:valAx>
        <c:axId val="-361733232"/>
        <c:scaling>
          <c:orientation val="minMax"/>
        </c:scaling>
        <c:delete val="0"/>
        <c:axPos val="l"/>
        <c:numFmt formatCode="0.0" sourceLinked="0"/>
        <c:majorTickMark val="out"/>
        <c:minorTickMark val="none"/>
        <c:tickLblPos val="nextTo"/>
        <c:txPr>
          <a:bodyPr/>
          <a:lstStyle/>
          <a:p>
            <a:pPr>
              <a:defRPr sz="800"/>
            </a:pPr>
            <a:endParaRPr lang="es-CL"/>
          </a:p>
        </c:txPr>
        <c:crossAx val="-361727248"/>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94-4C1F-B621-D831F1D5915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2.8502689368315015</c:v>
              </c:pt>
              <c:pt idx="1">
                <c:v>2.8502689368315015</c:v>
              </c:pt>
              <c:pt idx="2">
                <c:v>2.8502689368315015</c:v>
              </c:pt>
              <c:pt idx="3">
                <c:v>2.8502689368315015</c:v>
              </c:pt>
              <c:pt idx="4">
                <c:v>2.8502689368315015</c:v>
              </c:pt>
              <c:pt idx="5">
                <c:v>2.8502689368315015</c:v>
              </c:pt>
              <c:pt idx="6">
                <c:v>2.8502689368315015</c:v>
              </c:pt>
              <c:pt idx="7">
                <c:v>2.8502689368315015</c:v>
              </c:pt>
              <c:pt idx="8">
                <c:v>2.8502689368315015</c:v>
              </c:pt>
              <c:pt idx="9">
                <c:v>2.8502689368315015</c:v>
              </c:pt>
            </c:numLit>
          </c:val>
          <c:smooth val="0"/>
          <c:extLst>
            <c:ext xmlns:c16="http://schemas.microsoft.com/office/drawing/2014/chart" uri="{C3380CC4-5D6E-409C-BE32-E72D297353CC}">
              <c16:uniqueId val="{00000001-5894-4C1F-B621-D831F1D59157}"/>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3.2</c:v>
              </c:pt>
              <c:pt idx="1">
                <c:v>3.2312829405188346</c:v>
              </c:pt>
              <c:pt idx="2">
                <c:v>3.358661220717464</c:v>
              </c:pt>
              <c:pt idx="3">
                <c:v>2.7263587174787691</c:v>
              </c:pt>
              <c:pt idx="4">
                <c:v>2.485635222824047</c:v>
              </c:pt>
              <c:pt idx="5">
                <c:v>3.0650794844125855</c:v>
              </c:pt>
              <c:pt idx="6">
                <c:v>2.7366150554362267</c:v>
              </c:pt>
              <c:pt idx="7">
                <c:v>2.593357961635482</c:v>
              </c:pt>
              <c:pt idx="8">
                <c:v>2.3702187924596387</c:v>
              </c:pt>
              <c:pt idx="9">
                <c:v>2.7354799728319645</c:v>
              </c:pt>
            </c:numLit>
          </c:val>
          <c:smooth val="0"/>
          <c:extLst>
            <c:ext xmlns:c16="http://schemas.microsoft.com/office/drawing/2014/chart" uri="{C3380CC4-5D6E-409C-BE32-E72D297353CC}">
              <c16:uniqueId val="{00000002-5894-4C1F-B621-D831F1D59157}"/>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3.2</c:v>
              </c:pt>
              <c:pt idx="1">
                <c:v>3.3</c:v>
              </c:pt>
              <c:pt idx="2">
                <c:v>3.5</c:v>
              </c:pt>
              <c:pt idx="3">
                <c:v>2.9</c:v>
              </c:pt>
              <c:pt idx="4">
                <c:v>2.7</c:v>
              </c:pt>
              <c:pt idx="5">
                <c:v>3.4</c:v>
              </c:pt>
              <c:pt idx="6">
                <c:v>3.1</c:v>
              </c:pt>
              <c:pt idx="7">
                <c:v>3</c:v>
              </c:pt>
              <c:pt idx="8">
                <c:v>2.8</c:v>
              </c:pt>
              <c:pt idx="9">
                <c:v>3.3</c:v>
              </c:pt>
            </c:numLit>
          </c:val>
          <c:smooth val="0"/>
          <c:extLst>
            <c:ext xmlns:c16="http://schemas.microsoft.com/office/drawing/2014/chart" uri="{C3380CC4-5D6E-409C-BE32-E72D297353CC}">
              <c16:uniqueId val="{00000003-5894-4C1F-B621-D831F1D59157}"/>
            </c:ext>
          </c:extLst>
        </c:ser>
        <c:dLbls>
          <c:showLegendKey val="0"/>
          <c:showVal val="0"/>
          <c:showCatName val="0"/>
          <c:showSerName val="0"/>
          <c:showPercent val="0"/>
          <c:showBubbleSize val="0"/>
        </c:dLbls>
        <c:smooth val="0"/>
        <c:axId val="253775328"/>
        <c:axId val="253775720"/>
      </c:lineChart>
      <c:catAx>
        <c:axId val="253775328"/>
        <c:scaling>
          <c:orientation val="minMax"/>
        </c:scaling>
        <c:delete val="0"/>
        <c:axPos val="b"/>
        <c:numFmt formatCode="General" sourceLinked="1"/>
        <c:majorTickMark val="out"/>
        <c:minorTickMark val="none"/>
        <c:tickLblPos val="nextTo"/>
        <c:txPr>
          <a:bodyPr/>
          <a:lstStyle/>
          <a:p>
            <a:pPr>
              <a:defRPr sz="800"/>
            </a:pPr>
            <a:endParaRPr lang="es-CL"/>
          </a:p>
        </c:txPr>
        <c:crossAx val="253775720"/>
        <c:crosses val="autoZero"/>
        <c:auto val="1"/>
        <c:lblAlgn val="ctr"/>
        <c:lblOffset val="100"/>
        <c:noMultiLvlLbl val="0"/>
      </c:catAx>
      <c:valAx>
        <c:axId val="253775720"/>
        <c:scaling>
          <c:orientation val="minMax"/>
        </c:scaling>
        <c:delete val="0"/>
        <c:axPos val="l"/>
        <c:numFmt formatCode="General" sourceLinked="1"/>
        <c:majorTickMark val="out"/>
        <c:minorTickMark val="none"/>
        <c:tickLblPos val="nextTo"/>
        <c:txPr>
          <a:bodyPr/>
          <a:lstStyle/>
          <a:p>
            <a:pPr>
              <a:defRPr sz="800"/>
            </a:pPr>
            <a:endParaRPr lang="es-CL"/>
          </a:p>
        </c:txPr>
        <c:crossAx val="253775328"/>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916267375266777E-2"/>
          <c:y val="6.9202722327769889E-2"/>
          <c:w val="0.80967849868599373"/>
          <c:h val="0.61361968784616205"/>
        </c:manualLayout>
      </c:layout>
      <c:lineChart>
        <c:grouping val="standard"/>
        <c:varyColors val="0"/>
        <c:ser>
          <c:idx val="0"/>
          <c:order val="0"/>
          <c:tx>
            <c:v>Promedio 2019-2028</c:v>
          </c:tx>
          <c:spPr>
            <a:ln>
              <a:solidFill>
                <a:schemeClr val="accent4"/>
              </a:solidFill>
              <a:prstDash val="dash"/>
            </a:ln>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4E-4CD1-8458-375417D22F8F}"/>
                </c:ext>
              </c:extLst>
            </c:dLbl>
            <c:spPr>
              <a:noFill/>
              <a:ln>
                <a:noFill/>
              </a:ln>
              <a:effectLst/>
            </c:spPr>
            <c:txPr>
              <a:bodyPr/>
              <a:lstStyle/>
              <a:p>
                <a:pPr>
                  <a:defRPr b="1"/>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1-A54E-4CD1-8458-375417D22F8F}"/>
            </c:ext>
          </c:extLst>
        </c:ser>
        <c:ser>
          <c:idx val="1"/>
          <c:order val="1"/>
          <c:tx>
            <c:v>Proyección real ($2019)</c:v>
          </c:tx>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numLit>
          </c:val>
          <c:smooth val="0"/>
          <c:extLst>
            <c:ext xmlns:c16="http://schemas.microsoft.com/office/drawing/2014/chart" uri="{C3380CC4-5D6E-409C-BE32-E72D297353CC}">
              <c16:uniqueId val="{00000002-A54E-4CD1-8458-375417D22F8F}"/>
            </c:ext>
          </c:extLst>
        </c:ser>
        <c:ser>
          <c:idx val="2"/>
          <c:order val="2"/>
          <c:tx>
            <c:v>Proyección nominal</c:v>
          </c:tx>
          <c:spPr>
            <a:ln>
              <a:solidFill>
                <a:schemeClr val="accent2">
                  <a:lumMod val="40000"/>
                  <a:lumOff val="6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3-A54E-4CD1-8458-375417D22F8F}"/>
            </c:ext>
          </c:extLst>
        </c:ser>
        <c:dLbls>
          <c:showLegendKey val="0"/>
          <c:showVal val="0"/>
          <c:showCatName val="0"/>
          <c:showSerName val="0"/>
          <c:showPercent val="0"/>
          <c:showBubbleSize val="0"/>
        </c:dLbls>
        <c:smooth val="0"/>
        <c:axId val="253776504"/>
        <c:axId val="253776896"/>
      </c:lineChart>
      <c:catAx>
        <c:axId val="253776504"/>
        <c:scaling>
          <c:orientation val="minMax"/>
        </c:scaling>
        <c:delete val="0"/>
        <c:axPos val="b"/>
        <c:numFmt formatCode="General" sourceLinked="1"/>
        <c:majorTickMark val="out"/>
        <c:minorTickMark val="none"/>
        <c:tickLblPos val="nextTo"/>
        <c:txPr>
          <a:bodyPr/>
          <a:lstStyle/>
          <a:p>
            <a:pPr>
              <a:defRPr sz="800"/>
            </a:pPr>
            <a:endParaRPr lang="es-CL"/>
          </a:p>
        </c:txPr>
        <c:crossAx val="253776896"/>
        <c:crosses val="autoZero"/>
        <c:auto val="1"/>
        <c:lblAlgn val="ctr"/>
        <c:lblOffset val="100"/>
        <c:noMultiLvlLbl val="0"/>
      </c:catAx>
      <c:valAx>
        <c:axId val="253776896"/>
        <c:scaling>
          <c:orientation val="minMax"/>
        </c:scaling>
        <c:delete val="0"/>
        <c:axPos val="l"/>
        <c:numFmt formatCode="0.0" sourceLinked="0"/>
        <c:majorTickMark val="out"/>
        <c:minorTickMark val="none"/>
        <c:tickLblPos val="nextTo"/>
        <c:txPr>
          <a:bodyPr/>
          <a:lstStyle/>
          <a:p>
            <a:pPr>
              <a:defRPr sz="800"/>
            </a:pPr>
            <a:endParaRPr lang="es-CL"/>
          </a:p>
        </c:txPr>
        <c:crossAx val="253776504"/>
        <c:crosses val="autoZero"/>
        <c:crossBetween val="between"/>
      </c:valAx>
    </c:plotArea>
    <c:legend>
      <c:legendPos val="b"/>
      <c:layout>
        <c:manualLayout>
          <c:xMode val="edge"/>
          <c:yMode val="edge"/>
          <c:x val="0"/>
          <c:y val="0.82132405015702903"/>
          <c:w val="0.98453077440333658"/>
          <c:h val="0.14127756229260938"/>
        </c:manualLayout>
      </c:layout>
      <c:overlay val="0"/>
      <c:txPr>
        <a:bodyPr/>
        <a:lstStyle/>
        <a:p>
          <a:pPr>
            <a:defRPr sz="800"/>
          </a:pPr>
          <a:endParaRPr lang="es-CL"/>
        </a:p>
      </c:txPr>
    </c:legend>
    <c:plotVisOnly val="1"/>
    <c:dispBlanksAs val="gap"/>
    <c:showDLblsOverMax val="0"/>
  </c:chart>
  <c:spPr>
    <a:ln w="6350">
      <a:solidFill>
        <a:schemeClr val="accent2">
          <a:alpha val="50000"/>
        </a:schemeClr>
      </a:solidFill>
    </a:ln>
  </c:sp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78300745741026E-2"/>
          <c:y val="6.9202722327769889E-2"/>
          <c:w val="0.81311646531551851"/>
          <c:h val="0.61361968784616205"/>
        </c:manualLayout>
      </c:layout>
      <c:lineChart>
        <c:grouping val="standard"/>
        <c:varyColors val="0"/>
        <c:ser>
          <c:idx val="0"/>
          <c:order val="0"/>
          <c:tx>
            <c:v>Promedio 2019-2028</c:v>
          </c:tx>
          <c:spPr>
            <a:ln>
              <a:solidFill>
                <a:schemeClr val="accent3"/>
              </a:solidFill>
              <a:prstDash val="dash"/>
            </a:ln>
          </c:spPr>
          <c:marker>
            <c:symbol val="none"/>
          </c:marker>
          <c:dLbls>
            <c:dLbl>
              <c:idx val="9"/>
              <c:spPr/>
              <c:txPr>
                <a:bodyPr/>
                <a:lstStyle/>
                <a:p>
                  <a:pPr>
                    <a:defRPr b="1">
                      <a:solidFill>
                        <a:sysClr val="windowText" lastClr="0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15-44BA-A6B4-141C020700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290.92967595926092</c:v>
              </c:pt>
              <c:pt idx="1">
                <c:v>290.92967595926092</c:v>
              </c:pt>
              <c:pt idx="2">
                <c:v>290.92967595926092</c:v>
              </c:pt>
              <c:pt idx="3">
                <c:v>290.92967595926092</c:v>
              </c:pt>
              <c:pt idx="4">
                <c:v>290.92967595926092</c:v>
              </c:pt>
              <c:pt idx="5">
                <c:v>290.92967595926092</c:v>
              </c:pt>
              <c:pt idx="6">
                <c:v>290.92967595926092</c:v>
              </c:pt>
              <c:pt idx="7">
                <c:v>290.92967595926092</c:v>
              </c:pt>
              <c:pt idx="8">
                <c:v>290.92967595926092</c:v>
              </c:pt>
              <c:pt idx="9">
                <c:v>290.92967595926092</c:v>
              </c:pt>
            </c:numLit>
          </c:val>
          <c:smooth val="0"/>
          <c:extLst>
            <c:ext xmlns:c16="http://schemas.microsoft.com/office/drawing/2014/chart" uri="{C3380CC4-5D6E-409C-BE32-E72D297353CC}">
              <c16:uniqueId val="{00000001-9C15-44BA-A6B4-141C02070067}"/>
            </c:ext>
          </c:extLst>
        </c:ser>
        <c:ser>
          <c:idx val="1"/>
          <c:order val="1"/>
          <c:tx>
            <c:v>Proyección real ($2019)</c:v>
          </c:tx>
          <c:spPr>
            <a:ln>
              <a:solidFill>
                <a:schemeClr val="accent1"/>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298.64887783583168</c:v>
              </c:pt>
              <c:pt idx="2">
                <c:v>295.56218742313678</c:v>
              </c:pt>
              <c:pt idx="3">
                <c:v>293.31859305288827</c:v>
              </c:pt>
              <c:pt idx="4">
                <c:v>289.99077599613878</c:v>
              </c:pt>
              <c:pt idx="5">
                <c:v>285.77358722317342</c:v>
              </c:pt>
              <c:pt idx="6">
                <c:v>286.90319129573345</c:v>
              </c:pt>
              <c:pt idx="7">
                <c:v>286.99828108766002</c:v>
              </c:pt>
              <c:pt idx="8">
                <c:v>286.1192685183421</c:v>
              </c:pt>
              <c:pt idx="9">
                <c:v>285.98199715970543</c:v>
              </c:pt>
            </c:numLit>
          </c:val>
          <c:smooth val="0"/>
          <c:extLst>
            <c:ext xmlns:c16="http://schemas.microsoft.com/office/drawing/2014/chart" uri="{C3380CC4-5D6E-409C-BE32-E72D297353CC}">
              <c16:uniqueId val="{00000002-9C15-44BA-A6B4-141C02070067}"/>
            </c:ext>
          </c:extLst>
        </c:ser>
        <c:ser>
          <c:idx val="2"/>
          <c:order val="2"/>
          <c:tx>
            <c:v>Proyección nominal</c:v>
          </c:tx>
          <c:spPr>
            <a:ln>
              <a:solidFill>
                <a:schemeClr val="accent1">
                  <a:lumMod val="60000"/>
                  <a:lumOff val="40000"/>
                </a:schemeClr>
              </a:solidFill>
            </a:ln>
          </c:spPr>
          <c:marker>
            <c:symbol val="none"/>
          </c:marker>
          <c:cat>
            <c:numLit>
              <c:formatCode>General</c:formatCode>
              <c:ptCount val="10"/>
              <c:pt idx="0">
                <c:v>2019</c:v>
              </c:pt>
              <c:pt idx="1">
                <c:v>2020</c:v>
              </c:pt>
              <c:pt idx="2">
                <c:v>2021</c:v>
              </c:pt>
              <c:pt idx="3">
                <c:v>2022</c:v>
              </c:pt>
              <c:pt idx="4">
                <c:v>2023</c:v>
              </c:pt>
              <c:pt idx="5">
                <c:v>2024</c:v>
              </c:pt>
              <c:pt idx="6">
                <c:v>2025</c:v>
              </c:pt>
              <c:pt idx="7">
                <c:v>2026</c:v>
              </c:pt>
              <c:pt idx="8">
                <c:v>2027</c:v>
              </c:pt>
              <c:pt idx="9">
                <c:v>2028</c:v>
              </c:pt>
            </c:numLit>
          </c:cat>
          <c:val>
            <c:numLit>
              <c:formatCode>General</c:formatCode>
              <c:ptCount val="10"/>
              <c:pt idx="0">
                <c:v>300</c:v>
              </c:pt>
              <c:pt idx="1">
                <c:v>305</c:v>
              </c:pt>
              <c:pt idx="2">
                <c:v>308</c:v>
              </c:pt>
              <c:pt idx="3">
                <c:v>312</c:v>
              </c:pt>
              <c:pt idx="4">
                <c:v>315</c:v>
              </c:pt>
              <c:pt idx="5">
                <c:v>317</c:v>
              </c:pt>
              <c:pt idx="6">
                <c:v>325</c:v>
              </c:pt>
              <c:pt idx="7">
                <c:v>332</c:v>
              </c:pt>
              <c:pt idx="8">
                <c:v>338</c:v>
              </c:pt>
              <c:pt idx="9">
                <c:v>345</c:v>
              </c:pt>
            </c:numLit>
          </c:val>
          <c:smooth val="0"/>
          <c:extLst>
            <c:ext xmlns:c16="http://schemas.microsoft.com/office/drawing/2014/chart" uri="{C3380CC4-5D6E-409C-BE32-E72D297353CC}">
              <c16:uniqueId val="{00000003-9C15-44BA-A6B4-141C02070067}"/>
            </c:ext>
          </c:extLst>
        </c:ser>
        <c:dLbls>
          <c:showLegendKey val="0"/>
          <c:showVal val="0"/>
          <c:showCatName val="0"/>
          <c:showSerName val="0"/>
          <c:showPercent val="0"/>
          <c:showBubbleSize val="0"/>
        </c:dLbls>
        <c:smooth val="0"/>
        <c:axId val="139124736"/>
        <c:axId val="139126272"/>
      </c:lineChart>
      <c:catAx>
        <c:axId val="139124736"/>
        <c:scaling>
          <c:orientation val="minMax"/>
        </c:scaling>
        <c:delete val="0"/>
        <c:axPos val="b"/>
        <c:numFmt formatCode="General" sourceLinked="1"/>
        <c:majorTickMark val="out"/>
        <c:minorTickMark val="none"/>
        <c:tickLblPos val="nextTo"/>
        <c:txPr>
          <a:bodyPr/>
          <a:lstStyle/>
          <a:p>
            <a:pPr>
              <a:defRPr sz="800"/>
            </a:pPr>
            <a:endParaRPr lang="es-CL"/>
          </a:p>
        </c:txPr>
        <c:crossAx val="139126272"/>
        <c:crosses val="autoZero"/>
        <c:auto val="1"/>
        <c:lblAlgn val="ctr"/>
        <c:lblOffset val="100"/>
        <c:noMultiLvlLbl val="0"/>
      </c:catAx>
      <c:valAx>
        <c:axId val="139126272"/>
        <c:scaling>
          <c:orientation val="minMax"/>
        </c:scaling>
        <c:delete val="0"/>
        <c:axPos val="l"/>
        <c:numFmt formatCode="General" sourceLinked="1"/>
        <c:majorTickMark val="out"/>
        <c:minorTickMark val="none"/>
        <c:tickLblPos val="nextTo"/>
        <c:txPr>
          <a:bodyPr/>
          <a:lstStyle/>
          <a:p>
            <a:pPr>
              <a:defRPr sz="800"/>
            </a:pPr>
            <a:endParaRPr lang="es-CL"/>
          </a:p>
        </c:txPr>
        <c:crossAx val="139124736"/>
        <c:crosses val="autoZero"/>
        <c:crossBetween val="between"/>
      </c:valAx>
    </c:plotArea>
    <c:legend>
      <c:legendPos val="b"/>
      <c:layout>
        <c:manualLayout>
          <c:xMode val="edge"/>
          <c:yMode val="edge"/>
          <c:x val="0"/>
          <c:y val="0.84625630852393652"/>
          <c:w val="1"/>
          <c:h val="0.11634530392570186"/>
        </c:manualLayout>
      </c:layout>
      <c:overlay val="0"/>
      <c:txPr>
        <a:bodyPr/>
        <a:lstStyle/>
        <a:p>
          <a:pPr>
            <a:defRPr sz="800"/>
          </a:pPr>
          <a:endParaRPr lang="es-CL"/>
        </a:p>
      </c:txPr>
    </c:legend>
    <c:plotVisOnly val="1"/>
    <c:dispBlanksAs val="gap"/>
    <c:showDLblsOverMax val="0"/>
  </c:chart>
  <c:spPr>
    <a:ln w="6350">
      <a:solidFill>
        <a:schemeClr val="accent1">
          <a:alpha val="50000"/>
        </a:schemeClr>
      </a:solidFill>
    </a:ln>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406064</xdr:colOff>
      <xdr:row>15</xdr:row>
      <xdr:rowOff>20974</xdr:rowOff>
    </xdr:from>
    <xdr:to>
      <xdr:col>20</xdr:col>
      <xdr:colOff>278061</xdr:colOff>
      <xdr:row>21</xdr:row>
      <xdr:rowOff>140264</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5"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406064</xdr:colOff>
      <xdr:row>15</xdr:row>
      <xdr:rowOff>20974</xdr:rowOff>
    </xdr:from>
    <xdr:to>
      <xdr:col>20</xdr:col>
      <xdr:colOff>278061</xdr:colOff>
      <xdr:row>21</xdr:row>
      <xdr:rowOff>140264</xdr:rowOff>
    </xdr:to>
    <xdr:graphicFrame macro="">
      <xdr:nvGraphicFramePr>
        <xdr:cNvPr id="2"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410152</xdr:colOff>
      <xdr:row>22</xdr:row>
      <xdr:rowOff>165759</xdr:rowOff>
    </xdr:from>
    <xdr:to>
      <xdr:col>20</xdr:col>
      <xdr:colOff>282149</xdr:colOff>
      <xdr:row>29</xdr:row>
      <xdr:rowOff>124346</xdr:rowOff>
    </xdr:to>
    <xdr:graphicFrame macro="">
      <xdr:nvGraphicFramePr>
        <xdr:cNvPr id="3"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mf.org/external/pubs/ft/weo/2018/01/weodata/download.asp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imf.org/external/pubs/ft/weo/2018/01/weodata/download.aspx"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imf.org/external/pubs/ft/weo/2018/01/weodata/download.asp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www.imf.org/external/pubs/ft/weo/2018/01/weodata/download.asp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www.imf.org/external/pubs/ft/weo/2018/01/weodata/download.aspx"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www.imf.org/external/pubs/ft/weo/2018/01/weodata/download.aspx"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www.imf.org/external/pubs/ft/weo/2018/01/weodata/download.aspx"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www.imf.org/external/pubs/ft/weo/2018/01/weodata/download.aspx"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imf.org/external/pubs/ft/weo/2018/01/weodata/download.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imf.org/external/pubs/ft/weo/2018/01/weodata/download.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imf.org/external/pubs/ft/weo/2018/01/weodata/download.asp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imf.org/external/pubs/ft/weo/2018/01/weodata/download.asp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imf.org/external/pubs/ft/weo/2018/01/weodata/download.asp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imf.org/external/pubs/ft/weo/2018/01/weodata/download.asp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imf.org/external/pubs/ft/weo/2018/01/weodata/download.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workbookViewId="0"/>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245.13900000000001</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294.57216877976771</v>
      </c>
      <c r="D19" s="37">
        <v>291.74616636613132</v>
      </c>
      <c r="E19" s="37">
        <v>287.73783234808434</v>
      </c>
      <c r="F19" s="37">
        <v>283.18175599689897</v>
      </c>
      <c r="G19" s="37">
        <v>292.08197093906847</v>
      </c>
      <c r="H19" s="37">
        <v>298.27449518255753</v>
      </c>
      <c r="I19" s="37">
        <v>304.59791448042785</v>
      </c>
      <c r="J19" s="37">
        <v>311.05539026741292</v>
      </c>
      <c r="K19" s="37">
        <v>317.64976454108216</v>
      </c>
      <c r="L19" s="37">
        <v>324.3839395493531</v>
      </c>
      <c r="M19" s="37">
        <v>331.26087906779946</v>
      </c>
      <c r="N19" s="38">
        <f>IFERROR(AVERAGE(D19:M19),"")</f>
        <v>304.19701087388165</v>
      </c>
    </row>
    <row r="20" spans="1:15" s="45" customFormat="1" ht="33.75" customHeight="1" thickBot="1" x14ac:dyDescent="0.3">
      <c r="A20" s="39" t="s">
        <v>41</v>
      </c>
      <c r="B20" s="40" t="s">
        <v>42</v>
      </c>
      <c r="C20" s="41">
        <f>C19*$F$11/E11</f>
        <v>301.74616636613126</v>
      </c>
      <c r="D20" s="42">
        <f t="shared" ref="D20:M20" si="2">D19*$F$11/F11</f>
        <v>291.74616636613132</v>
      </c>
      <c r="E20" s="42">
        <f t="shared" si="2"/>
        <v>281.74616636613132</v>
      </c>
      <c r="F20" s="42">
        <f t="shared" si="2"/>
        <v>271.74616636613132</v>
      </c>
      <c r="G20" s="42">
        <f t="shared" si="2"/>
        <v>274.59318196141714</v>
      </c>
      <c r="H20" s="42">
        <f t="shared" si="2"/>
        <v>274.5931819614172</v>
      </c>
      <c r="I20" s="42">
        <f t="shared" si="2"/>
        <v>274.59318196141732</v>
      </c>
      <c r="J20" s="42">
        <f t="shared" si="2"/>
        <v>274.5931819614172</v>
      </c>
      <c r="K20" s="42">
        <f t="shared" si="2"/>
        <v>274.59318196141726</v>
      </c>
      <c r="L20" s="42">
        <f t="shared" si="2"/>
        <v>274.5931819614172</v>
      </c>
      <c r="M20" s="42">
        <f t="shared" si="2"/>
        <v>274.5931819614172</v>
      </c>
      <c r="N20" s="43">
        <f>AVERAGE(D20:M20)</f>
        <v>276.73907728283143</v>
      </c>
      <c r="O20" s="44" t="s">
        <v>43</v>
      </c>
    </row>
    <row r="21" spans="1:15" ht="24" customHeight="1" x14ac:dyDescent="0.25">
      <c r="C21" s="46"/>
      <c r="D21" s="47">
        <f>N20</f>
        <v>276.73907728283143</v>
      </c>
      <c r="E21" s="47">
        <f>D21</f>
        <v>276.73907728283143</v>
      </c>
      <c r="F21" s="47">
        <f t="shared" ref="F21:M21" si="3">E21</f>
        <v>276.73907728283143</v>
      </c>
      <c r="G21" s="47">
        <f t="shared" si="3"/>
        <v>276.73907728283143</v>
      </c>
      <c r="H21" s="47">
        <f t="shared" si="3"/>
        <v>276.73907728283143</v>
      </c>
      <c r="I21" s="47">
        <f t="shared" si="3"/>
        <v>276.73907728283143</v>
      </c>
      <c r="J21" s="47">
        <f t="shared" si="3"/>
        <v>276.73907728283143</v>
      </c>
      <c r="K21" s="47">
        <f t="shared" si="3"/>
        <v>276.73907728283143</v>
      </c>
      <c r="L21" s="47">
        <f t="shared" si="3"/>
        <v>276.73907728283143</v>
      </c>
      <c r="M21" s="47">
        <f t="shared" si="3"/>
        <v>276.73907728283143</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v>301.74616636613132</v>
      </c>
      <c r="D26" s="54">
        <v>291.74616636613132</v>
      </c>
      <c r="E26" s="54">
        <v>281.74616636613132</v>
      </c>
      <c r="F26" s="54">
        <v>271.74616636613132</v>
      </c>
      <c r="G26" s="54">
        <v>274.5931819614172</v>
      </c>
      <c r="H26" s="54">
        <v>274.5931819614172</v>
      </c>
      <c r="I26" s="54">
        <v>274.5931819614172</v>
      </c>
      <c r="J26" s="54">
        <v>274.5931819614172</v>
      </c>
      <c r="K26" s="54">
        <v>274.5931819614172</v>
      </c>
      <c r="L26" s="54">
        <v>274.5931819614172</v>
      </c>
      <c r="M26" s="54">
        <v>274.5931819614172</v>
      </c>
      <c r="N26" s="43">
        <f>IFERROR(AVERAGE(D26:M26),"")</f>
        <v>276.73907728283143</v>
      </c>
      <c r="O26" s="44" t="s">
        <v>43</v>
      </c>
    </row>
    <row r="27" spans="1:15" ht="29.25" customHeight="1" x14ac:dyDescent="0.25">
      <c r="A27" s="39" t="s">
        <v>41</v>
      </c>
      <c r="B27" s="55" t="s">
        <v>40</v>
      </c>
      <c r="C27" s="41">
        <f>C26*E11/$F$11</f>
        <v>294.57216877976776</v>
      </c>
      <c r="D27" s="42">
        <f t="shared" ref="D27:M27" si="4">D26*F11/$F$11</f>
        <v>291.74616636613132</v>
      </c>
      <c r="E27" s="42">
        <f t="shared" si="4"/>
        <v>287.73783234808434</v>
      </c>
      <c r="F27" s="42">
        <f>F26*H11/$F$11</f>
        <v>283.18175599689897</v>
      </c>
      <c r="G27" s="42">
        <f t="shared" si="4"/>
        <v>292.08197093906853</v>
      </c>
      <c r="H27" s="42">
        <f t="shared" si="4"/>
        <v>298.27449518255753</v>
      </c>
      <c r="I27" s="42">
        <f t="shared" si="4"/>
        <v>304.59791448042773</v>
      </c>
      <c r="J27" s="42">
        <f t="shared" si="4"/>
        <v>311.05539026741292</v>
      </c>
      <c r="K27" s="42">
        <f t="shared" si="4"/>
        <v>317.64976454108211</v>
      </c>
      <c r="L27" s="42">
        <f t="shared" si="4"/>
        <v>324.38393954935304</v>
      </c>
      <c r="M27" s="56">
        <f t="shared" si="4"/>
        <v>331.26087906779946</v>
      </c>
      <c r="N27" s="57">
        <f>AVERAGE(D27:M27)</f>
        <v>304.19701087388165</v>
      </c>
      <c r="O27" s="49"/>
    </row>
    <row r="28" spans="1:15" ht="29.25" customHeight="1" x14ac:dyDescent="0.25">
      <c r="C28" s="101"/>
      <c r="D28" s="59"/>
      <c r="E28" s="59"/>
      <c r="F28" s="59"/>
      <c r="G28" s="59"/>
      <c r="H28" s="59"/>
      <c r="I28" s="59"/>
      <c r="J28" s="59"/>
      <c r="K28" s="59"/>
      <c r="L28" s="59"/>
      <c r="M28" s="59"/>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J12" workbookViewId="0">
      <selection activeCell="U13" sqref="U13"/>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305</v>
      </c>
      <c r="D19" s="37">
        <v>320</v>
      </c>
      <c r="E19" s="37">
        <v>340</v>
      </c>
      <c r="F19" s="37">
        <v>355</v>
      </c>
      <c r="G19" s="37">
        <v>360</v>
      </c>
      <c r="H19" s="37">
        <v>350</v>
      </c>
      <c r="I19" s="37">
        <v>330</v>
      </c>
      <c r="J19" s="37">
        <v>310</v>
      </c>
      <c r="K19" s="37">
        <v>310</v>
      </c>
      <c r="L19" s="37">
        <v>300</v>
      </c>
      <c r="M19" s="37">
        <v>330</v>
      </c>
      <c r="N19" s="38">
        <f>IFERROR(AVERAGE(D19:M19),"")</f>
        <v>330.5</v>
      </c>
    </row>
    <row r="20" spans="1:15" s="45" customFormat="1" ht="33.75" customHeight="1" thickBot="1" x14ac:dyDescent="0.3">
      <c r="A20" s="39" t="s">
        <v>41</v>
      </c>
      <c r="B20" s="40" t="s">
        <v>42</v>
      </c>
      <c r="C20" s="41">
        <f>C19*$F$11/E11</f>
        <v>312.42795652727386</v>
      </c>
      <c r="D20" s="42">
        <f t="shared" ref="D20:M20" si="2">D19*$F$11/F11</f>
        <v>320</v>
      </c>
      <c r="E20" s="42">
        <f t="shared" si="2"/>
        <v>332.92006053830414</v>
      </c>
      <c r="F20" s="42">
        <f t="shared" si="2"/>
        <v>340.66420952991416</v>
      </c>
      <c r="G20" s="42">
        <f t="shared" si="2"/>
        <v>338.44453044564034</v>
      </c>
      <c r="H20" s="42">
        <f t="shared" si="2"/>
        <v>322.21197332904313</v>
      </c>
      <c r="I20" s="42">
        <f t="shared" si="2"/>
        <v>297.49300878122159</v>
      </c>
      <c r="J20" s="42">
        <f t="shared" si="2"/>
        <v>273.66150554362264</v>
      </c>
      <c r="K20" s="42">
        <f t="shared" si="2"/>
        <v>267.98032270233313</v>
      </c>
      <c r="L20" s="42">
        <f t="shared" si="2"/>
        <v>253.95201347781844</v>
      </c>
      <c r="M20" s="42">
        <f t="shared" si="2"/>
        <v>273.54799728319648</v>
      </c>
      <c r="N20" s="43">
        <f>AVERAGE(D20:M20)</f>
        <v>302.0875621631094</v>
      </c>
      <c r="O20" s="44" t="s">
        <v>43</v>
      </c>
    </row>
    <row r="21" spans="1:15" ht="24" customHeight="1" x14ac:dyDescent="0.25">
      <c r="C21" s="46"/>
      <c r="D21" s="47">
        <f>N20</f>
        <v>302.0875621631094</v>
      </c>
      <c r="E21" s="47">
        <f>D21</f>
        <v>302.0875621631094</v>
      </c>
      <c r="F21" s="47">
        <f t="shared" ref="F21:M21" si="3">E21</f>
        <v>302.0875621631094</v>
      </c>
      <c r="G21" s="47">
        <f t="shared" si="3"/>
        <v>302.0875621631094</v>
      </c>
      <c r="H21" s="47">
        <f t="shared" si="3"/>
        <v>302.0875621631094</v>
      </c>
      <c r="I21" s="47">
        <f t="shared" si="3"/>
        <v>302.0875621631094</v>
      </c>
      <c r="J21" s="47">
        <f t="shared" si="3"/>
        <v>302.0875621631094</v>
      </c>
      <c r="K21" s="47">
        <f t="shared" si="3"/>
        <v>302.0875621631094</v>
      </c>
      <c r="L21" s="47">
        <f t="shared" si="3"/>
        <v>302.0875621631094</v>
      </c>
      <c r="M21" s="47">
        <f t="shared" si="3"/>
        <v>302.0875621631094</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I1" workbookViewId="0">
      <selection activeCell="R4" sqref="R4"/>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291.77999999999997</v>
      </c>
      <c r="D19" s="37">
        <v>301</v>
      </c>
      <c r="E19" s="37">
        <v>307.7</v>
      </c>
      <c r="F19" s="37">
        <v>314.64</v>
      </c>
      <c r="G19" s="37">
        <v>321.77</v>
      </c>
      <c r="H19" s="37">
        <v>329.2</v>
      </c>
      <c r="I19" s="37">
        <v>336.94</v>
      </c>
      <c r="J19" s="37">
        <v>345.03</v>
      </c>
      <c r="K19" s="37">
        <v>353.47</v>
      </c>
      <c r="L19" s="37">
        <v>362.28</v>
      </c>
      <c r="M19" s="37">
        <v>371.47</v>
      </c>
      <c r="N19" s="38">
        <f>IFERROR(AVERAGE(D19:M19),"")</f>
        <v>334.35</v>
      </c>
    </row>
    <row r="20" spans="1:15" s="45" customFormat="1" ht="33.75" customHeight="1" thickBot="1" x14ac:dyDescent="0.3">
      <c r="A20" s="39" t="s">
        <v>41</v>
      </c>
      <c r="B20" s="40" t="s">
        <v>42</v>
      </c>
      <c r="C20" s="41">
        <f>C19*$F$11/E11</f>
        <v>298.88599723123923</v>
      </c>
      <c r="D20" s="42">
        <f t="shared" ref="D20:M20" si="2">D19*$F$11/F11</f>
        <v>301</v>
      </c>
      <c r="E20" s="42">
        <f t="shared" si="2"/>
        <v>301.29265478716525</v>
      </c>
      <c r="F20" s="42">
        <f t="shared" si="2"/>
        <v>301.93404756758366</v>
      </c>
      <c r="G20" s="42">
        <f t="shared" si="2"/>
        <v>302.50360155970463</v>
      </c>
      <c r="H20" s="42">
        <f t="shared" si="2"/>
        <v>303.06337605691715</v>
      </c>
      <c r="I20" s="42">
        <f t="shared" si="2"/>
        <v>303.74937690528731</v>
      </c>
      <c r="J20" s="42">
        <f t="shared" si="2"/>
        <v>304.58525567005199</v>
      </c>
      <c r="K20" s="42">
        <f t="shared" si="2"/>
        <v>305.55807956643133</v>
      </c>
      <c r="L20" s="42">
        <f t="shared" si="2"/>
        <v>306.67245147581355</v>
      </c>
      <c r="M20" s="42">
        <f t="shared" si="2"/>
        <v>307.92386227511815</v>
      </c>
      <c r="N20" s="43">
        <f>AVERAGE(D20:M20)</f>
        <v>303.82827058640726</v>
      </c>
      <c r="O20" s="44" t="s">
        <v>43</v>
      </c>
    </row>
    <row r="21" spans="1:15" ht="24" customHeight="1" x14ac:dyDescent="0.25">
      <c r="C21" s="46"/>
      <c r="D21" s="47">
        <f>N20</f>
        <v>303.82827058640726</v>
      </c>
      <c r="E21" s="47">
        <f>D21</f>
        <v>303.82827058640726</v>
      </c>
      <c r="F21" s="47">
        <f t="shared" ref="F21:M21" si="3">E21</f>
        <v>303.82827058640726</v>
      </c>
      <c r="G21" s="47">
        <f t="shared" si="3"/>
        <v>303.82827058640726</v>
      </c>
      <c r="H21" s="47">
        <f t="shared" si="3"/>
        <v>303.82827058640726</v>
      </c>
      <c r="I21" s="47">
        <f t="shared" si="3"/>
        <v>303.82827058640726</v>
      </c>
      <c r="J21" s="47">
        <f t="shared" si="3"/>
        <v>303.82827058640726</v>
      </c>
      <c r="K21" s="47">
        <f t="shared" si="3"/>
        <v>303.82827058640726</v>
      </c>
      <c r="L21" s="47">
        <f t="shared" si="3"/>
        <v>303.82827058640726</v>
      </c>
      <c r="M21" s="47">
        <f t="shared" si="3"/>
        <v>303.82827058640726</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H1" workbookViewId="0">
      <selection activeCell="C9" sqref="C9:J9"/>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c r="E19" s="37"/>
      <c r="F19" s="37"/>
      <c r="G19" s="37"/>
      <c r="H19" s="37"/>
      <c r="I19" s="37"/>
      <c r="J19" s="37"/>
      <c r="K19" s="37"/>
      <c r="L19" s="37"/>
      <c r="M19" s="37"/>
      <c r="N19" s="38" t="str">
        <f>IFERROR(AVERAGE(D19:M19),"")</f>
        <v/>
      </c>
    </row>
    <row r="20" spans="1:15" s="45" customFormat="1" ht="33.75" customHeight="1" thickBot="1" x14ac:dyDescent="0.3">
      <c r="A20" s="39" t="s">
        <v>41</v>
      </c>
      <c r="B20" s="40" t="s">
        <v>42</v>
      </c>
      <c r="C20" s="41">
        <f>C19*$F$11/E11</f>
        <v>0</v>
      </c>
      <c r="D20" s="42">
        <f t="shared" ref="D20:M20" si="2">D19*$F$11/F11</f>
        <v>0</v>
      </c>
      <c r="E20" s="42">
        <f t="shared" si="2"/>
        <v>0</v>
      </c>
      <c r="F20" s="42">
        <f t="shared" si="2"/>
        <v>0</v>
      </c>
      <c r="G20" s="42">
        <f t="shared" si="2"/>
        <v>0</v>
      </c>
      <c r="H20" s="42">
        <f t="shared" si="2"/>
        <v>0</v>
      </c>
      <c r="I20" s="42">
        <f t="shared" si="2"/>
        <v>0</v>
      </c>
      <c r="J20" s="42">
        <f t="shared" si="2"/>
        <v>0</v>
      </c>
      <c r="K20" s="42">
        <f t="shared" si="2"/>
        <v>0</v>
      </c>
      <c r="L20" s="42">
        <f t="shared" si="2"/>
        <v>0</v>
      </c>
      <c r="M20" s="42">
        <f t="shared" si="2"/>
        <v>0</v>
      </c>
      <c r="N20" s="43">
        <f>AVERAGE(D20:M20)</f>
        <v>0</v>
      </c>
      <c r="O20" s="44" t="s">
        <v>43</v>
      </c>
    </row>
    <row r="21" spans="1:15" ht="24" customHeight="1" x14ac:dyDescent="0.25">
      <c r="C21" s="46"/>
      <c r="D21" s="47">
        <f>N20</f>
        <v>0</v>
      </c>
      <c r="E21" s="47">
        <f>D21</f>
        <v>0</v>
      </c>
      <c r="F21" s="47">
        <f t="shared" ref="F21:M21" si="3">E21</f>
        <v>0</v>
      </c>
      <c r="G21" s="47">
        <f t="shared" si="3"/>
        <v>0</v>
      </c>
      <c r="H21" s="47">
        <f t="shared" si="3"/>
        <v>0</v>
      </c>
      <c r="I21" s="47">
        <f t="shared" si="3"/>
        <v>0</v>
      </c>
      <c r="J21" s="47">
        <f t="shared" si="3"/>
        <v>0</v>
      </c>
      <c r="K21" s="47">
        <f t="shared" si="3"/>
        <v>0</v>
      </c>
      <c r="L21" s="47">
        <f t="shared" si="3"/>
        <v>0</v>
      </c>
      <c r="M21" s="47">
        <f t="shared" si="3"/>
        <v>0</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v>300</v>
      </c>
      <c r="E26" s="54">
        <v>330</v>
      </c>
      <c r="F26" s="54">
        <v>360</v>
      </c>
      <c r="G26" s="54">
        <v>320</v>
      </c>
      <c r="H26" s="54">
        <v>300</v>
      </c>
      <c r="I26" s="54">
        <v>280</v>
      </c>
      <c r="J26" s="54">
        <v>270</v>
      </c>
      <c r="K26" s="54">
        <v>260</v>
      </c>
      <c r="L26" s="58">
        <v>300</v>
      </c>
      <c r="M26" s="54">
        <v>330</v>
      </c>
      <c r="N26" s="43">
        <f>IFERROR(AVERAGE(D26:M26),"")</f>
        <v>305</v>
      </c>
      <c r="O26" s="44" t="s">
        <v>43</v>
      </c>
    </row>
    <row r="27" spans="1:15" ht="29.25" customHeight="1" x14ac:dyDescent="0.25">
      <c r="A27" s="39" t="s">
        <v>41</v>
      </c>
      <c r="B27" s="55" t="s">
        <v>40</v>
      </c>
      <c r="C27" s="41">
        <f>C26*E11/$F$11</f>
        <v>0</v>
      </c>
      <c r="D27" s="42">
        <f t="shared" ref="D27:M27" si="4">D26*F11/$F$11</f>
        <v>300</v>
      </c>
      <c r="E27" s="42">
        <f t="shared" si="4"/>
        <v>337.01784091526923</v>
      </c>
      <c r="F27" s="42">
        <f>F26*H11/$F$11</f>
        <v>375.14947688914094</v>
      </c>
      <c r="G27" s="42">
        <f t="shared" si="4"/>
        <v>340.38074082128799</v>
      </c>
      <c r="H27" s="42">
        <f t="shared" si="4"/>
        <v>325.87243396065213</v>
      </c>
      <c r="I27" s="42">
        <f t="shared" si="4"/>
        <v>310.59553425657674</v>
      </c>
      <c r="J27" s="42">
        <f t="shared" si="4"/>
        <v>305.8522967405728</v>
      </c>
      <c r="K27" s="42">
        <f t="shared" si="4"/>
        <v>300.76835189697402</v>
      </c>
      <c r="L27" s="42">
        <f t="shared" si="4"/>
        <v>354.39766264291143</v>
      </c>
      <c r="M27" s="56">
        <f t="shared" si="4"/>
        <v>398.1019824000353</v>
      </c>
      <c r="N27" s="57">
        <f>AVERAGE(D27:M27)</f>
        <v>334.81363205234209</v>
      </c>
      <c r="O27" s="49"/>
    </row>
    <row r="28" spans="1:15" ht="29.25" customHeight="1" x14ac:dyDescent="0.25">
      <c r="M28" s="47">
        <f t="shared" ref="M28" si="5">L28</f>
        <v>0</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I1" workbookViewId="0">
      <selection activeCell="N2" sqref="N2"/>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c r="E19" s="37"/>
      <c r="F19" s="37"/>
      <c r="G19" s="37"/>
      <c r="H19" s="37"/>
      <c r="I19" s="37"/>
      <c r="J19" s="37"/>
      <c r="K19" s="37"/>
      <c r="L19" s="37"/>
      <c r="M19" s="37"/>
      <c r="N19" s="38" t="str">
        <f>IFERROR(AVERAGE(D19:M19),"")</f>
        <v/>
      </c>
    </row>
    <row r="20" spans="1:15" s="45" customFormat="1" ht="33.75" customHeight="1" thickBot="1" x14ac:dyDescent="0.3">
      <c r="A20" s="39" t="s">
        <v>41</v>
      </c>
      <c r="B20" s="40" t="s">
        <v>42</v>
      </c>
      <c r="C20" s="41">
        <f>C19*$F$11/E11</f>
        <v>0</v>
      </c>
      <c r="D20" s="42">
        <f t="shared" ref="D20:M20" si="2">D19*$F$11/F11</f>
        <v>0</v>
      </c>
      <c r="E20" s="42">
        <f t="shared" si="2"/>
        <v>0</v>
      </c>
      <c r="F20" s="42">
        <f t="shared" si="2"/>
        <v>0</v>
      </c>
      <c r="G20" s="42">
        <f t="shared" si="2"/>
        <v>0</v>
      </c>
      <c r="H20" s="42">
        <f t="shared" si="2"/>
        <v>0</v>
      </c>
      <c r="I20" s="42">
        <f t="shared" si="2"/>
        <v>0</v>
      </c>
      <c r="J20" s="42">
        <f t="shared" si="2"/>
        <v>0</v>
      </c>
      <c r="K20" s="42">
        <f t="shared" si="2"/>
        <v>0</v>
      </c>
      <c r="L20" s="42">
        <f t="shared" si="2"/>
        <v>0</v>
      </c>
      <c r="M20" s="42">
        <f t="shared" si="2"/>
        <v>0</v>
      </c>
      <c r="N20" s="43">
        <f>AVERAGE(D20:M20)</f>
        <v>0</v>
      </c>
      <c r="O20" s="44" t="s">
        <v>43</v>
      </c>
    </row>
    <row r="21" spans="1:15" ht="24" customHeight="1" x14ac:dyDescent="0.25">
      <c r="C21" s="46"/>
      <c r="D21" s="47">
        <f>N20</f>
        <v>0</v>
      </c>
      <c r="E21" s="47">
        <f>D21</f>
        <v>0</v>
      </c>
      <c r="F21" s="47">
        <f t="shared" ref="F21:M21" si="3">E21</f>
        <v>0</v>
      </c>
      <c r="G21" s="47">
        <f t="shared" si="3"/>
        <v>0</v>
      </c>
      <c r="H21" s="47">
        <f t="shared" si="3"/>
        <v>0</v>
      </c>
      <c r="I21" s="47">
        <f t="shared" si="3"/>
        <v>0</v>
      </c>
      <c r="J21" s="47">
        <f t="shared" si="3"/>
        <v>0</v>
      </c>
      <c r="K21" s="47">
        <f t="shared" si="3"/>
        <v>0</v>
      </c>
      <c r="L21" s="47">
        <f t="shared" si="3"/>
        <v>0</v>
      </c>
      <c r="M21" s="47">
        <f t="shared" si="3"/>
        <v>0</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v>301.60000000000002</v>
      </c>
      <c r="D26" s="54">
        <v>316.80576719999999</v>
      </c>
      <c r="E26" s="54">
        <v>330.49082592573836</v>
      </c>
      <c r="F26" s="54">
        <v>335.52453169541326</v>
      </c>
      <c r="G26" s="54">
        <v>337.98879161845025</v>
      </c>
      <c r="H26" s="54">
        <v>310.36006684199583</v>
      </c>
      <c r="I26" s="54">
        <v>297.11839941014864</v>
      </c>
      <c r="J26" s="54">
        <v>290.19167816469985</v>
      </c>
      <c r="K26" s="54">
        <v>278.75841623668884</v>
      </c>
      <c r="L26" s="54">
        <v>277.34943182182053</v>
      </c>
      <c r="M26" s="54">
        <v>275.89334730475599</v>
      </c>
      <c r="N26" s="43">
        <f>IFERROR(AVERAGE(D26:M26),"")</f>
        <v>305.04812562197117</v>
      </c>
      <c r="O26" s="44" t="s">
        <v>43</v>
      </c>
    </row>
    <row r="27" spans="1:15" ht="29.25" customHeight="1" x14ac:dyDescent="0.25">
      <c r="A27" s="39" t="s">
        <v>41</v>
      </c>
      <c r="B27" s="55" t="s">
        <v>40</v>
      </c>
      <c r="C27" s="41">
        <f>C26*E11/$F$11</f>
        <v>294.42947751050497</v>
      </c>
      <c r="D27" s="42">
        <f t="shared" ref="D27:M27" si="4">D26*F11/$F$11</f>
        <v>316.80576719999999</v>
      </c>
      <c r="E27" s="42">
        <f t="shared" si="4"/>
        <v>337.51910483574676</v>
      </c>
      <c r="F27" s="42">
        <f>F26*H11/$F$11</f>
        <v>349.64403485835629</v>
      </c>
      <c r="G27" s="42">
        <f t="shared" si="4"/>
        <v>359.51523525118756</v>
      </c>
      <c r="H27" s="42">
        <f t="shared" si="4"/>
        <v>337.1259679533062</v>
      </c>
      <c r="I27" s="42">
        <f t="shared" si="4"/>
        <v>329.58445715090744</v>
      </c>
      <c r="J27" s="42">
        <f t="shared" si="4"/>
        <v>328.72515282101699</v>
      </c>
      <c r="K27" s="42">
        <f t="shared" si="4"/>
        <v>322.46811318815224</v>
      </c>
      <c r="L27" s="42">
        <f t="shared" si="4"/>
        <v>327.63996790997572</v>
      </c>
      <c r="M27" s="56">
        <f t="shared" si="4"/>
        <v>332.82935906971153</v>
      </c>
      <c r="N27" s="57">
        <f>AVERAGE(D27:M27)</f>
        <v>334.18571602383611</v>
      </c>
      <c r="O27" s="49"/>
    </row>
    <row r="28" spans="1:15" ht="29.25" customHeight="1" x14ac:dyDescent="0.25">
      <c r="D28" s="47">
        <f>N26</f>
        <v>305.04812562197117</v>
      </c>
      <c r="E28" s="47">
        <f>D28</f>
        <v>305.04812562197117</v>
      </c>
      <c r="F28" s="47">
        <f t="shared" ref="F28:M28" si="5">E28</f>
        <v>305.04812562197117</v>
      </c>
      <c r="G28" s="47">
        <f t="shared" si="5"/>
        <v>305.04812562197117</v>
      </c>
      <c r="H28" s="47">
        <f t="shared" si="5"/>
        <v>305.04812562197117</v>
      </c>
      <c r="I28" s="47">
        <f t="shared" si="5"/>
        <v>305.04812562197117</v>
      </c>
      <c r="J28" s="47">
        <f t="shared" si="5"/>
        <v>305.04812562197117</v>
      </c>
      <c r="K28" s="47">
        <f t="shared" si="5"/>
        <v>305.04812562197117</v>
      </c>
      <c r="L28" s="47">
        <f t="shared" si="5"/>
        <v>305.04812562197117</v>
      </c>
      <c r="M28" s="47">
        <f t="shared" si="5"/>
        <v>305.04812562197117</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F1" workbookViewId="0">
      <selection activeCell="W8" sqref="W8"/>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c r="E19" s="37"/>
      <c r="F19" s="37"/>
      <c r="G19" s="37"/>
      <c r="H19" s="37"/>
      <c r="I19" s="37"/>
      <c r="J19" s="37"/>
      <c r="K19" s="37"/>
      <c r="L19" s="37"/>
      <c r="M19" s="37"/>
      <c r="N19" s="38" t="str">
        <f>IFERROR(AVERAGE(D19:M19),"")</f>
        <v/>
      </c>
    </row>
    <row r="20" spans="1:15" s="45" customFormat="1" ht="33.75" customHeight="1" thickBot="1" x14ac:dyDescent="0.3">
      <c r="A20" s="39" t="s">
        <v>41</v>
      </c>
      <c r="B20" s="40" t="s">
        <v>42</v>
      </c>
      <c r="C20" s="41">
        <f>C19*$F$11/E11</f>
        <v>0</v>
      </c>
      <c r="D20" s="42">
        <f t="shared" ref="D20:M20" si="2">D19*$F$11/F11</f>
        <v>0</v>
      </c>
      <c r="E20" s="42">
        <f t="shared" si="2"/>
        <v>0</v>
      </c>
      <c r="F20" s="42">
        <f t="shared" si="2"/>
        <v>0</v>
      </c>
      <c r="G20" s="42">
        <f t="shared" si="2"/>
        <v>0</v>
      </c>
      <c r="H20" s="42">
        <f t="shared" si="2"/>
        <v>0</v>
      </c>
      <c r="I20" s="42">
        <f t="shared" si="2"/>
        <v>0</v>
      </c>
      <c r="J20" s="42">
        <f t="shared" si="2"/>
        <v>0</v>
      </c>
      <c r="K20" s="42">
        <f t="shared" si="2"/>
        <v>0</v>
      </c>
      <c r="L20" s="42">
        <f t="shared" si="2"/>
        <v>0</v>
      </c>
      <c r="M20" s="42">
        <f t="shared" si="2"/>
        <v>0</v>
      </c>
      <c r="N20" s="43">
        <f>AVERAGE(D20:M20)</f>
        <v>0</v>
      </c>
      <c r="O20" s="44" t="s">
        <v>43</v>
      </c>
    </row>
    <row r="21" spans="1:15" ht="24" customHeight="1" x14ac:dyDescent="0.25">
      <c r="C21" s="46"/>
      <c r="D21" s="47">
        <f>N20</f>
        <v>0</v>
      </c>
      <c r="E21" s="47">
        <f>D21</f>
        <v>0</v>
      </c>
      <c r="F21" s="47">
        <f t="shared" ref="F21:M21" si="3">E21</f>
        <v>0</v>
      </c>
      <c r="G21" s="47">
        <f t="shared" si="3"/>
        <v>0</v>
      </c>
      <c r="H21" s="47">
        <f t="shared" si="3"/>
        <v>0</v>
      </c>
      <c r="I21" s="47">
        <f t="shared" si="3"/>
        <v>0</v>
      </c>
      <c r="J21" s="47">
        <f t="shared" si="3"/>
        <v>0</v>
      </c>
      <c r="K21" s="47">
        <f t="shared" si="3"/>
        <v>0</v>
      </c>
      <c r="L21" s="47">
        <f t="shared" si="3"/>
        <v>0</v>
      </c>
      <c r="M21" s="47">
        <f t="shared" si="3"/>
        <v>0</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v>288</v>
      </c>
      <c r="E26" s="54">
        <v>287</v>
      </c>
      <c r="F26" s="54">
        <v>309</v>
      </c>
      <c r="G26" s="54">
        <v>314</v>
      </c>
      <c r="H26" s="54">
        <v>315</v>
      </c>
      <c r="I26" s="54">
        <v>310</v>
      </c>
      <c r="J26" s="54">
        <v>310</v>
      </c>
      <c r="K26" s="54">
        <v>310</v>
      </c>
      <c r="L26" s="54">
        <v>310</v>
      </c>
      <c r="M26" s="54">
        <v>310</v>
      </c>
      <c r="N26" s="43">
        <f>IFERROR(AVERAGE(D26:M26),"")</f>
        <v>306.3</v>
      </c>
      <c r="O26" s="44" t="s">
        <v>43</v>
      </c>
    </row>
    <row r="27" spans="1:15" ht="29.25" customHeight="1" x14ac:dyDescent="0.25">
      <c r="A27" s="39" t="s">
        <v>41</v>
      </c>
      <c r="B27" s="55" t="s">
        <v>40</v>
      </c>
      <c r="C27" s="41">
        <f>C26*E11/$F$11</f>
        <v>0</v>
      </c>
      <c r="D27" s="42">
        <f t="shared" ref="D27:M27" si="4">D26*F11/$F$11</f>
        <v>288</v>
      </c>
      <c r="E27" s="42">
        <f t="shared" si="4"/>
        <v>293.10339497782508</v>
      </c>
      <c r="F27" s="42">
        <f>F26*H11/$F$11</f>
        <v>322.00330099651262</v>
      </c>
      <c r="G27" s="42">
        <f t="shared" si="4"/>
        <v>333.99860193088881</v>
      </c>
      <c r="H27" s="42">
        <f t="shared" si="4"/>
        <v>342.16605565868474</v>
      </c>
      <c r="I27" s="42">
        <f t="shared" si="4"/>
        <v>343.87362721263861</v>
      </c>
      <c r="J27" s="42">
        <f t="shared" si="4"/>
        <v>351.16374810954659</v>
      </c>
      <c r="K27" s="42">
        <f t="shared" si="4"/>
        <v>358.60841956946899</v>
      </c>
      <c r="L27" s="42">
        <f t="shared" si="4"/>
        <v>366.2109180643418</v>
      </c>
      <c r="M27" s="56">
        <f t="shared" si="4"/>
        <v>373.97458952730597</v>
      </c>
      <c r="N27" s="57">
        <f>AVERAGE(D27:M27)</f>
        <v>337.31026560472134</v>
      </c>
      <c r="O27" s="49"/>
    </row>
    <row r="28" spans="1:15" ht="29.25" customHeight="1" x14ac:dyDescent="0.25">
      <c r="D28" s="47">
        <f>N26</f>
        <v>306.3</v>
      </c>
      <c r="E28" s="47">
        <f>D28</f>
        <v>306.3</v>
      </c>
      <c r="F28" s="47">
        <f t="shared" ref="F28:M28" si="5">E28</f>
        <v>306.3</v>
      </c>
      <c r="G28" s="47">
        <f t="shared" si="5"/>
        <v>306.3</v>
      </c>
      <c r="H28" s="47">
        <f t="shared" si="5"/>
        <v>306.3</v>
      </c>
      <c r="I28" s="47">
        <f t="shared" si="5"/>
        <v>306.3</v>
      </c>
      <c r="J28" s="47">
        <f t="shared" si="5"/>
        <v>306.3</v>
      </c>
      <c r="K28" s="47">
        <f t="shared" si="5"/>
        <v>306.3</v>
      </c>
      <c r="L28" s="47">
        <f t="shared" si="5"/>
        <v>306.3</v>
      </c>
      <c r="M28" s="47">
        <f t="shared" si="5"/>
        <v>306.3</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
  <sheetViews>
    <sheetView workbookViewId="0"/>
  </sheetViews>
  <sheetFormatPr baseColWidth="10" defaultRowHeight="15" x14ac:dyDescent="0.25"/>
  <sheetData>
    <row r="2" spans="1:11" x14ac:dyDescent="0.25">
      <c r="A2" s="7">
        <v>2019</v>
      </c>
      <c r="B2" s="7">
        <v>2020</v>
      </c>
      <c r="C2" s="7">
        <v>2021</v>
      </c>
      <c r="D2" s="7">
        <v>2022</v>
      </c>
      <c r="E2" s="7">
        <v>2023</v>
      </c>
      <c r="F2" s="7">
        <v>2024</v>
      </c>
      <c r="G2" s="7">
        <v>2025</v>
      </c>
      <c r="H2" s="7">
        <v>2026</v>
      </c>
      <c r="I2" s="7">
        <v>2027</v>
      </c>
      <c r="J2" s="7">
        <v>2028</v>
      </c>
      <c r="K2" s="7" t="s">
        <v>20</v>
      </c>
    </row>
    <row r="3" spans="1:11" x14ac:dyDescent="0.25">
      <c r="A3" s="7">
        <v>310</v>
      </c>
      <c r="B3" s="7">
        <v>320</v>
      </c>
      <c r="C3" s="7">
        <v>335</v>
      </c>
      <c r="D3" s="7">
        <v>345</v>
      </c>
      <c r="E3" s="7">
        <v>340</v>
      </c>
      <c r="F3" s="7">
        <v>315</v>
      </c>
      <c r="G3" s="7">
        <v>295</v>
      </c>
      <c r="H3" s="7">
        <v>280</v>
      </c>
      <c r="I3" s="7">
        <v>275</v>
      </c>
      <c r="J3" s="7">
        <v>285</v>
      </c>
      <c r="K3" s="7">
        <v>310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workbookViewId="0">
      <selection activeCell="A7" sqref="A7"/>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316</v>
      </c>
      <c r="D19" s="37">
        <v>335.7</v>
      </c>
      <c r="E19" s="37">
        <v>337.3</v>
      </c>
      <c r="F19" s="37">
        <v>338.9</v>
      </c>
      <c r="G19" s="37">
        <v>340</v>
      </c>
      <c r="H19" s="37">
        <v>348.5</v>
      </c>
      <c r="I19" s="37">
        <v>353.9</v>
      </c>
      <c r="J19" s="37">
        <v>341.8</v>
      </c>
      <c r="K19" s="37">
        <v>339.5</v>
      </c>
      <c r="L19" s="37">
        <v>338.2</v>
      </c>
      <c r="M19" s="37">
        <v>338</v>
      </c>
      <c r="N19" s="38">
        <f>IFERROR(AVERAGE(D19:M19),"")</f>
        <v>341.18</v>
      </c>
    </row>
    <row r="20" spans="1:15" s="45" customFormat="1" ht="33.75" customHeight="1" thickBot="1" x14ac:dyDescent="0.3">
      <c r="A20" s="39" t="s">
        <v>41</v>
      </c>
      <c r="B20" s="40" t="s">
        <v>42</v>
      </c>
      <c r="C20" s="41">
        <f>C19*$F$11/E11</f>
        <v>323.6958500413723</v>
      </c>
      <c r="D20" s="42">
        <f t="shared" ref="D20:M20" si="2">D19*$F$11/F11</f>
        <v>335.7</v>
      </c>
      <c r="E20" s="42">
        <f t="shared" si="2"/>
        <v>330.27628358697058</v>
      </c>
      <c r="F20" s="42">
        <f t="shared" si="2"/>
        <v>325.21436791461383</v>
      </c>
      <c r="G20" s="42">
        <f t="shared" si="2"/>
        <v>319.6420565319936</v>
      </c>
      <c r="H20" s="42">
        <f t="shared" si="2"/>
        <v>320.83106487191867</v>
      </c>
      <c r="I20" s="42">
        <f t="shared" si="2"/>
        <v>319.03871456871002</v>
      </c>
      <c r="J20" s="42">
        <f t="shared" si="2"/>
        <v>301.73387933809755</v>
      </c>
      <c r="K20" s="42">
        <f t="shared" si="2"/>
        <v>293.48167599174872</v>
      </c>
      <c r="L20" s="42">
        <f t="shared" si="2"/>
        <v>286.28856986066063</v>
      </c>
      <c r="M20" s="42">
        <f t="shared" si="2"/>
        <v>280.17946388400122</v>
      </c>
      <c r="N20" s="43">
        <f>AVERAGE(D20:M20)</f>
        <v>311.23860765487143</v>
      </c>
      <c r="O20" s="44" t="s">
        <v>43</v>
      </c>
    </row>
    <row r="21" spans="1:15" ht="24" customHeight="1" x14ac:dyDescent="0.25">
      <c r="C21" s="46"/>
      <c r="D21" s="47">
        <f>N20</f>
        <v>311.23860765487143</v>
      </c>
      <c r="E21" s="47">
        <f>D21</f>
        <v>311.23860765487143</v>
      </c>
      <c r="F21" s="47">
        <f t="shared" ref="F21:M21" si="3">E21</f>
        <v>311.23860765487143</v>
      </c>
      <c r="G21" s="47">
        <f t="shared" si="3"/>
        <v>311.23860765487143</v>
      </c>
      <c r="H21" s="47">
        <f t="shared" si="3"/>
        <v>311.23860765487143</v>
      </c>
      <c r="I21" s="47">
        <f t="shared" si="3"/>
        <v>311.23860765487143</v>
      </c>
      <c r="J21" s="47">
        <f t="shared" si="3"/>
        <v>311.23860765487143</v>
      </c>
      <c r="K21" s="47">
        <f t="shared" si="3"/>
        <v>311.23860765487143</v>
      </c>
      <c r="L21" s="47">
        <f t="shared" si="3"/>
        <v>311.23860765487143</v>
      </c>
      <c r="M21" s="47">
        <f t="shared" si="3"/>
        <v>311.23860765487143</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workbookViewId="0">
      <selection activeCell="A18" sqref="A18"/>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300</v>
      </c>
      <c r="D19" s="37">
        <v>310</v>
      </c>
      <c r="E19" s="37">
        <v>310</v>
      </c>
      <c r="F19" s="37">
        <v>310</v>
      </c>
      <c r="G19" s="37">
        <v>330</v>
      </c>
      <c r="H19" s="37">
        <v>340</v>
      </c>
      <c r="I19" s="37">
        <v>355</v>
      </c>
      <c r="J19" s="37">
        <v>360</v>
      </c>
      <c r="K19" s="37">
        <v>370</v>
      </c>
      <c r="L19" s="37">
        <v>375</v>
      </c>
      <c r="M19" s="37">
        <v>375</v>
      </c>
      <c r="N19" s="38">
        <f>IFERROR(AVERAGE(D19:M19),"")</f>
        <v>343.5</v>
      </c>
    </row>
    <row r="20" spans="1:15" s="45" customFormat="1" ht="33.75" customHeight="1" thickBot="1" x14ac:dyDescent="0.3">
      <c r="A20" s="39" t="s">
        <v>41</v>
      </c>
      <c r="B20" s="40" t="s">
        <v>42</v>
      </c>
      <c r="C20" s="41">
        <f>C19*$F$11/E11</f>
        <v>307.3061867481382</v>
      </c>
      <c r="D20" s="42">
        <f t="shared" ref="D20:M20" si="2">D19*$F$11/F11</f>
        <v>310</v>
      </c>
      <c r="E20" s="42">
        <f t="shared" si="2"/>
        <v>303.54476107904202</v>
      </c>
      <c r="F20" s="42">
        <f t="shared" si="2"/>
        <v>297.48142240640391</v>
      </c>
      <c r="G20" s="42">
        <f t="shared" si="2"/>
        <v>310.24081957517029</v>
      </c>
      <c r="H20" s="42">
        <f t="shared" si="2"/>
        <v>313.00591694821327</v>
      </c>
      <c r="I20" s="42">
        <f t="shared" si="2"/>
        <v>320.03035793131409</v>
      </c>
      <c r="J20" s="42">
        <f t="shared" si="2"/>
        <v>317.80045805065862</v>
      </c>
      <c r="K20" s="42">
        <f t="shared" si="2"/>
        <v>319.84748193504282</v>
      </c>
      <c r="L20" s="42">
        <f t="shared" si="2"/>
        <v>317.44001684727306</v>
      </c>
      <c r="M20" s="42">
        <f t="shared" si="2"/>
        <v>310.84999691272327</v>
      </c>
      <c r="N20" s="43">
        <f>AVERAGE(D20:M20)</f>
        <v>312.02412316858414</v>
      </c>
      <c r="O20" s="44" t="s">
        <v>43</v>
      </c>
    </row>
    <row r="21" spans="1:15" ht="24" customHeight="1" x14ac:dyDescent="0.25">
      <c r="C21" s="59"/>
      <c r="D21" s="59"/>
      <c r="E21" s="59"/>
      <c r="F21" s="59"/>
      <c r="G21" s="59"/>
      <c r="H21" s="59"/>
      <c r="I21" s="59"/>
      <c r="J21" s="59"/>
      <c r="K21" s="59"/>
      <c r="L21" s="59"/>
      <c r="M21" s="59"/>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3">D26*F11/$F$11</f>
        <v>0</v>
      </c>
      <c r="E27" s="42">
        <f t="shared" si="3"/>
        <v>0</v>
      </c>
      <c r="F27" s="42">
        <f>F26*H11/$F$11</f>
        <v>0</v>
      </c>
      <c r="G27" s="42">
        <f t="shared" si="3"/>
        <v>0</v>
      </c>
      <c r="H27" s="42">
        <f t="shared" si="3"/>
        <v>0</v>
      </c>
      <c r="I27" s="42">
        <f t="shared" si="3"/>
        <v>0</v>
      </c>
      <c r="J27" s="42">
        <f t="shared" si="3"/>
        <v>0</v>
      </c>
      <c r="K27" s="42">
        <f t="shared" si="3"/>
        <v>0</v>
      </c>
      <c r="L27" s="42">
        <f t="shared" si="3"/>
        <v>0</v>
      </c>
      <c r="M27" s="56">
        <f t="shared" si="3"/>
        <v>0</v>
      </c>
      <c r="N27" s="57">
        <f>AVERAGE(D27:M27)</f>
        <v>0</v>
      </c>
      <c r="O27" s="49"/>
    </row>
    <row r="28" spans="1:15" ht="29.25" customHeight="1" x14ac:dyDescent="0.25">
      <c r="D28" s="47" t="str">
        <f>N26</f>
        <v/>
      </c>
      <c r="E28" s="47" t="str">
        <f>D28</f>
        <v/>
      </c>
      <c r="F28" s="47" t="str">
        <f t="shared" ref="F28:M28" si="4">E28</f>
        <v/>
      </c>
      <c r="G28" s="47" t="str">
        <f t="shared" si="4"/>
        <v/>
      </c>
      <c r="H28" s="47" t="str">
        <f t="shared" si="4"/>
        <v/>
      </c>
      <c r="I28" s="47" t="str">
        <f t="shared" si="4"/>
        <v/>
      </c>
      <c r="J28" s="47" t="str">
        <f t="shared" si="4"/>
        <v/>
      </c>
      <c r="K28" s="47" t="str">
        <f t="shared" si="4"/>
        <v/>
      </c>
      <c r="L28" s="47" t="str">
        <f t="shared" si="4"/>
        <v/>
      </c>
      <c r="M28" s="47" t="str">
        <f t="shared" si="4"/>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workbookViewId="0">
      <selection activeCell="L23" sqref="L23"/>
    </sheetView>
  </sheetViews>
  <sheetFormatPr baseColWidth="10" defaultRowHeight="15" x14ac:dyDescent="0.25"/>
  <cols>
    <col min="12" max="12" width="20.5703125" bestFit="1" customWidth="1"/>
  </cols>
  <sheetData>
    <row r="1" spans="1:12" ht="15.75" thickBot="1" x14ac:dyDescent="0.3"/>
    <row r="2" spans="1:12" x14ac:dyDescent="0.25">
      <c r="A2" s="117" t="s">
        <v>0</v>
      </c>
      <c r="B2" s="117">
        <v>2019</v>
      </c>
      <c r="C2" s="117">
        <v>2020</v>
      </c>
      <c r="D2" s="117">
        <v>2021</v>
      </c>
      <c r="E2" s="117">
        <v>2022</v>
      </c>
      <c r="F2" s="117">
        <v>2023</v>
      </c>
      <c r="G2" s="117">
        <v>2024</v>
      </c>
      <c r="H2" s="117">
        <v>2025</v>
      </c>
      <c r="I2" s="117">
        <v>2026</v>
      </c>
      <c r="J2" s="117">
        <v>2027</v>
      </c>
      <c r="K2" s="117">
        <v>2028</v>
      </c>
      <c r="L2" s="1" t="s">
        <v>1</v>
      </c>
    </row>
    <row r="3" spans="1:12" ht="15.75" thickBot="1" x14ac:dyDescent="0.3">
      <c r="A3" s="118"/>
      <c r="B3" s="118"/>
      <c r="C3" s="118"/>
      <c r="D3" s="118"/>
      <c r="E3" s="118"/>
      <c r="F3" s="118"/>
      <c r="G3" s="118"/>
      <c r="H3" s="118"/>
      <c r="I3" s="118"/>
      <c r="J3" s="118"/>
      <c r="K3" s="118"/>
      <c r="L3" s="2" t="s">
        <v>19</v>
      </c>
    </row>
    <row r="4" spans="1:12" ht="15.75" thickBot="1" x14ac:dyDescent="0.3">
      <c r="A4" s="3" t="s">
        <v>2</v>
      </c>
      <c r="B4" s="5">
        <v>291.74616636613132</v>
      </c>
      <c r="C4" s="5">
        <v>281.74616636613132</v>
      </c>
      <c r="D4" s="5">
        <v>271.74616636613132</v>
      </c>
      <c r="E4" s="5">
        <v>274.5931819614172</v>
      </c>
      <c r="F4" s="5">
        <v>274.5931819614172</v>
      </c>
      <c r="G4" s="5">
        <v>274.5931819614172</v>
      </c>
      <c r="H4" s="5">
        <v>274.5931819614172</v>
      </c>
      <c r="I4" s="5">
        <v>274.5931819614172</v>
      </c>
      <c r="J4" s="5">
        <v>274.5931819614172</v>
      </c>
      <c r="K4" s="5">
        <v>274.5931819614172</v>
      </c>
      <c r="L4" s="4">
        <v>276.73907728283143</v>
      </c>
    </row>
    <row r="5" spans="1:12" ht="15.75" thickBot="1" x14ac:dyDescent="0.3">
      <c r="A5" s="3" t="s">
        <v>3</v>
      </c>
      <c r="B5" s="5">
        <v>280</v>
      </c>
      <c r="C5" s="5">
        <v>287</v>
      </c>
      <c r="D5" s="5">
        <v>287</v>
      </c>
      <c r="E5" s="5">
        <v>286</v>
      </c>
      <c r="F5" s="5">
        <v>280</v>
      </c>
      <c r="G5" s="5">
        <v>275</v>
      </c>
      <c r="H5" s="5">
        <v>272</v>
      </c>
      <c r="I5" s="5">
        <v>270</v>
      </c>
      <c r="J5" s="5">
        <v>269</v>
      </c>
      <c r="K5" s="5">
        <v>269</v>
      </c>
      <c r="L5" s="4">
        <v>277.5</v>
      </c>
    </row>
    <row r="6" spans="1:12" ht="15.75" thickBot="1" x14ac:dyDescent="0.3">
      <c r="A6" s="3" t="s">
        <v>4</v>
      </c>
      <c r="B6" s="5">
        <v>290</v>
      </c>
      <c r="C6" s="5">
        <v>308.44064432225241</v>
      </c>
      <c r="D6" s="5">
        <v>326.26994715541076</v>
      </c>
      <c r="E6" s="5">
        <v>338.44453044564034</v>
      </c>
      <c r="F6" s="5">
        <v>313.00591694821327</v>
      </c>
      <c r="G6" s="5">
        <v>247.91084065101799</v>
      </c>
      <c r="H6" s="5">
        <v>260.41981979151194</v>
      </c>
      <c r="I6" s="5">
        <v>255.01353289415579</v>
      </c>
      <c r="J6" s="5">
        <v>249.71947991985482</v>
      </c>
      <c r="K6" s="5">
        <v>244.53533090467565</v>
      </c>
      <c r="L6" s="4">
        <v>283.37600430327331</v>
      </c>
    </row>
    <row r="7" spans="1:12" ht="15.75" thickBot="1" x14ac:dyDescent="0.3">
      <c r="A7" s="3" t="s">
        <v>5</v>
      </c>
      <c r="B7" s="5">
        <v>320</v>
      </c>
      <c r="C7" s="5">
        <v>323.12829405188347</v>
      </c>
      <c r="D7" s="5">
        <v>335.86612207174642</v>
      </c>
      <c r="E7" s="5">
        <v>272.63587174787693</v>
      </c>
      <c r="F7" s="5">
        <v>248.5635222824047</v>
      </c>
      <c r="G7" s="5">
        <v>306.50794844125858</v>
      </c>
      <c r="H7" s="5">
        <v>273.6615055436227</v>
      </c>
      <c r="I7" s="5">
        <v>259.3357961635482</v>
      </c>
      <c r="J7" s="5">
        <v>237.02187924596387</v>
      </c>
      <c r="K7" s="5">
        <v>273.54799728319648</v>
      </c>
      <c r="L7" s="4">
        <v>285.02689368315015</v>
      </c>
    </row>
    <row r="8" spans="1:12" ht="15.75" thickBot="1" x14ac:dyDescent="0.3">
      <c r="A8" s="3" t="s">
        <v>6</v>
      </c>
      <c r="B8" s="5">
        <v>300</v>
      </c>
      <c r="C8" s="5">
        <v>298.64887783583168</v>
      </c>
      <c r="D8" s="5">
        <v>295.56218742313678</v>
      </c>
      <c r="E8" s="5">
        <v>293.31859305288827</v>
      </c>
      <c r="F8" s="5">
        <v>289.99077599613878</v>
      </c>
      <c r="G8" s="5">
        <v>285.77358722317342</v>
      </c>
      <c r="H8" s="5">
        <v>286.90319129573345</v>
      </c>
      <c r="I8" s="5">
        <v>286.99828108766002</v>
      </c>
      <c r="J8" s="5">
        <v>286.1192685183421</v>
      </c>
      <c r="K8" s="5">
        <v>285.98199715970543</v>
      </c>
      <c r="L8" s="4">
        <v>290.92967595926092</v>
      </c>
    </row>
    <row r="9" spans="1:12" ht="15.75" thickBot="1" x14ac:dyDescent="0.3">
      <c r="A9" s="3" t="s">
        <v>7</v>
      </c>
      <c r="B9" s="5">
        <v>300</v>
      </c>
      <c r="C9" s="5">
        <v>300</v>
      </c>
      <c r="D9" s="5">
        <v>300</v>
      </c>
      <c r="E9" s="5">
        <v>295</v>
      </c>
      <c r="F9" s="5">
        <v>290</v>
      </c>
      <c r="G9" s="5">
        <v>290</v>
      </c>
      <c r="H9" s="5">
        <v>290</v>
      </c>
      <c r="I9" s="5">
        <v>290</v>
      </c>
      <c r="J9" s="5">
        <v>290</v>
      </c>
      <c r="K9" s="5">
        <v>290</v>
      </c>
      <c r="L9" s="4">
        <v>293.5</v>
      </c>
    </row>
    <row r="10" spans="1:12" ht="15.75" thickBot="1" x14ac:dyDescent="0.3">
      <c r="A10" s="3" t="s">
        <v>8</v>
      </c>
      <c r="B10" s="5">
        <v>290</v>
      </c>
      <c r="C10" s="5">
        <v>323.12829405188347</v>
      </c>
      <c r="D10" s="5">
        <v>307.07759732273956</v>
      </c>
      <c r="E10" s="5">
        <v>319.6420565319936</v>
      </c>
      <c r="F10" s="5">
        <v>294.59380418655371</v>
      </c>
      <c r="G10" s="5">
        <v>297.49300878122159</v>
      </c>
      <c r="H10" s="5">
        <v>264.83371504221549</v>
      </c>
      <c r="I10" s="5">
        <v>285.26937577990304</v>
      </c>
      <c r="J10" s="5">
        <v>296.27734905745484</v>
      </c>
      <c r="K10" s="5">
        <v>273.54799728319648</v>
      </c>
      <c r="L10" s="4">
        <v>295.18631980371617</v>
      </c>
    </row>
    <row r="11" spans="1:12" ht="15.75" thickBot="1" x14ac:dyDescent="0.3">
      <c r="A11" s="3" t="s">
        <v>9</v>
      </c>
      <c r="B11" s="5">
        <v>290</v>
      </c>
      <c r="C11" s="5">
        <v>274.1694616197799</v>
      </c>
      <c r="D11" s="5">
        <v>287.88524749006831</v>
      </c>
      <c r="E11" s="5">
        <v>310.24081957517029</v>
      </c>
      <c r="F11" s="5">
        <v>322.21197332904313</v>
      </c>
      <c r="G11" s="5">
        <v>285.3877478057239</v>
      </c>
      <c r="H11" s="5">
        <v>276.1816914248941</v>
      </c>
      <c r="I11" s="5">
        <v>313.00591694821333</v>
      </c>
      <c r="J11" s="5">
        <v>294.59380418655371</v>
      </c>
      <c r="K11" s="5">
        <v>303.79986056738352</v>
      </c>
      <c r="L11" s="4">
        <v>295.74765229468301</v>
      </c>
    </row>
    <row r="12" spans="1:12" ht="15.75" thickBot="1" x14ac:dyDescent="0.3">
      <c r="A12" s="3" t="s">
        <v>10</v>
      </c>
      <c r="B12" s="5">
        <v>280</v>
      </c>
      <c r="C12" s="5">
        <v>313.33652756546275</v>
      </c>
      <c r="D12" s="5">
        <v>345.46229698808202</v>
      </c>
      <c r="E12" s="5">
        <v>357.24700435928696</v>
      </c>
      <c r="F12" s="5">
        <v>349.8301424715325</v>
      </c>
      <c r="G12" s="5">
        <v>342.56770708140664</v>
      </c>
      <c r="H12" s="5">
        <v>300.1448770478442</v>
      </c>
      <c r="I12" s="5">
        <v>259.3357961635482</v>
      </c>
      <c r="J12" s="5">
        <v>237.0218792459639</v>
      </c>
      <c r="K12" s="5">
        <v>207.23333127514886</v>
      </c>
      <c r="L12" s="4">
        <v>299.21795621982767</v>
      </c>
    </row>
    <row r="13" spans="1:12" ht="15.75" thickBot="1" x14ac:dyDescent="0.3">
      <c r="A13" s="3" t="s">
        <v>11</v>
      </c>
      <c r="B13" s="5">
        <v>320</v>
      </c>
      <c r="C13" s="5">
        <v>332.92006053830414</v>
      </c>
      <c r="D13" s="5">
        <v>340.66420952991416</v>
      </c>
      <c r="E13" s="5">
        <v>338.44453044564034</v>
      </c>
      <c r="F13" s="5">
        <v>322.21197332904313</v>
      </c>
      <c r="G13" s="5">
        <v>297.49300878122159</v>
      </c>
      <c r="H13" s="5">
        <v>273.66150554362264</v>
      </c>
      <c r="I13" s="5">
        <v>267.98032270233313</v>
      </c>
      <c r="J13" s="5">
        <v>253.95201347781844</v>
      </c>
      <c r="K13" s="5">
        <v>273.54799728319648</v>
      </c>
      <c r="L13" s="4">
        <v>302.0875621631094</v>
      </c>
    </row>
    <row r="14" spans="1:12" ht="15.75" thickBot="1" x14ac:dyDescent="0.3">
      <c r="A14" s="3" t="s">
        <v>12</v>
      </c>
      <c r="B14" s="5">
        <v>301</v>
      </c>
      <c r="C14" s="5">
        <v>301.29265478716525</v>
      </c>
      <c r="D14" s="5">
        <v>301.93404756758366</v>
      </c>
      <c r="E14" s="5">
        <v>302.50360155970463</v>
      </c>
      <c r="F14" s="5">
        <v>303.06337605691715</v>
      </c>
      <c r="G14" s="5">
        <v>303.74937690528731</v>
      </c>
      <c r="H14" s="5">
        <v>304.58525567005199</v>
      </c>
      <c r="I14" s="5">
        <v>305.55807956643133</v>
      </c>
      <c r="J14" s="5">
        <v>306.67245147581355</v>
      </c>
      <c r="K14" s="5">
        <v>307.92386227511815</v>
      </c>
      <c r="L14" s="4">
        <v>303.82827058640726</v>
      </c>
    </row>
    <row r="15" spans="1:12" ht="15.75" thickBot="1" x14ac:dyDescent="0.3">
      <c r="A15" s="3" t="s">
        <v>13</v>
      </c>
      <c r="B15" s="5">
        <v>300</v>
      </c>
      <c r="C15" s="5">
        <v>330</v>
      </c>
      <c r="D15" s="5">
        <v>360</v>
      </c>
      <c r="E15" s="5">
        <v>320</v>
      </c>
      <c r="F15" s="5">
        <v>300</v>
      </c>
      <c r="G15" s="5">
        <v>280</v>
      </c>
      <c r="H15" s="5">
        <v>270</v>
      </c>
      <c r="I15" s="5">
        <v>260</v>
      </c>
      <c r="J15" s="5">
        <v>300</v>
      </c>
      <c r="K15" s="5">
        <v>330</v>
      </c>
      <c r="L15" s="4">
        <v>305</v>
      </c>
    </row>
    <row r="16" spans="1:12" ht="15.75" thickBot="1" x14ac:dyDescent="0.3">
      <c r="A16" s="3" t="s">
        <v>14</v>
      </c>
      <c r="B16" s="5">
        <v>316.80576719999999</v>
      </c>
      <c r="C16" s="5">
        <v>330.49082592573836</v>
      </c>
      <c r="D16" s="5">
        <v>335.52453169541326</v>
      </c>
      <c r="E16" s="5">
        <v>337.98879161845025</v>
      </c>
      <c r="F16" s="5">
        <v>310.36006684199583</v>
      </c>
      <c r="G16" s="5">
        <v>297.11839941014864</v>
      </c>
      <c r="H16" s="5">
        <v>290.19167816469985</v>
      </c>
      <c r="I16" s="5">
        <v>278.75841623668884</v>
      </c>
      <c r="J16" s="5">
        <v>277.34943182182053</v>
      </c>
      <c r="K16" s="5">
        <v>275.89334730475599</v>
      </c>
      <c r="L16" s="4">
        <v>305.04812562197117</v>
      </c>
    </row>
    <row r="17" spans="1:12" ht="15.75" thickBot="1" x14ac:dyDescent="0.3">
      <c r="A17" s="3" t="s">
        <v>15</v>
      </c>
      <c r="B17" s="5">
        <v>288</v>
      </c>
      <c r="C17" s="5">
        <v>287</v>
      </c>
      <c r="D17" s="5">
        <v>309</v>
      </c>
      <c r="E17" s="5">
        <v>314</v>
      </c>
      <c r="F17" s="5">
        <v>315</v>
      </c>
      <c r="G17" s="5">
        <v>310</v>
      </c>
      <c r="H17" s="5">
        <v>310</v>
      </c>
      <c r="I17" s="5">
        <v>310</v>
      </c>
      <c r="J17" s="5">
        <v>310</v>
      </c>
      <c r="K17" s="5">
        <v>310</v>
      </c>
      <c r="L17" s="4">
        <v>306.3</v>
      </c>
    </row>
    <row r="18" spans="1:12" ht="15.75" thickBot="1" x14ac:dyDescent="0.3">
      <c r="A18" s="3" t="s">
        <v>16</v>
      </c>
      <c r="B18" s="5">
        <v>310</v>
      </c>
      <c r="C18" s="5">
        <v>320</v>
      </c>
      <c r="D18" s="5">
        <v>335</v>
      </c>
      <c r="E18" s="5">
        <v>345</v>
      </c>
      <c r="F18" s="5">
        <v>340</v>
      </c>
      <c r="G18" s="5">
        <v>315</v>
      </c>
      <c r="H18" s="5">
        <v>295</v>
      </c>
      <c r="I18" s="5">
        <v>280</v>
      </c>
      <c r="J18" s="5">
        <v>275</v>
      </c>
      <c r="K18" s="5">
        <v>285</v>
      </c>
      <c r="L18" s="4">
        <v>310</v>
      </c>
    </row>
    <row r="19" spans="1:12" ht="15.75" thickBot="1" x14ac:dyDescent="0.3">
      <c r="A19" s="3" t="s">
        <v>17</v>
      </c>
      <c r="B19" s="5">
        <v>335.7</v>
      </c>
      <c r="C19" s="5">
        <v>330.27628358697058</v>
      </c>
      <c r="D19" s="5">
        <v>325.21436791461383</v>
      </c>
      <c r="E19" s="5">
        <v>319.6420565319936</v>
      </c>
      <c r="F19" s="5">
        <v>320.83106487191867</v>
      </c>
      <c r="G19" s="5">
        <v>319.03871456871002</v>
      </c>
      <c r="H19" s="5">
        <v>301.73387933809755</v>
      </c>
      <c r="I19" s="5">
        <v>293.48167599174872</v>
      </c>
      <c r="J19" s="5">
        <v>286.28856986066063</v>
      </c>
      <c r="K19" s="5">
        <v>280.17946388400122</v>
      </c>
      <c r="L19" s="4">
        <v>311.23860765487143</v>
      </c>
    </row>
    <row r="20" spans="1:12" ht="15.75" thickBot="1" x14ac:dyDescent="0.3">
      <c r="A20" s="3" t="s">
        <v>18</v>
      </c>
      <c r="B20" s="5">
        <v>310</v>
      </c>
      <c r="C20" s="5">
        <v>303.54476107904202</v>
      </c>
      <c r="D20" s="5">
        <v>297.48142240640391</v>
      </c>
      <c r="E20" s="5">
        <v>310.24081957517029</v>
      </c>
      <c r="F20" s="5">
        <v>313.00591694821327</v>
      </c>
      <c r="G20" s="5">
        <v>320.03035793131409</v>
      </c>
      <c r="H20" s="5">
        <v>317.80045805065862</v>
      </c>
      <c r="I20" s="5">
        <v>319.84748193504282</v>
      </c>
      <c r="J20" s="5">
        <v>317.44001684727306</v>
      </c>
      <c r="K20" s="5">
        <v>310.84999691272327</v>
      </c>
      <c r="L20" s="4">
        <v>312.02412316858414</v>
      </c>
    </row>
    <row r="21" spans="1:12" ht="15.75" thickBot="1" x14ac:dyDescent="0.3"/>
    <row r="22" spans="1:12" ht="15.75" thickBot="1" x14ac:dyDescent="0.3">
      <c r="J22" s="119" t="s">
        <v>68</v>
      </c>
      <c r="K22" s="120"/>
      <c r="L22" s="121">
        <f>+(SUM(L4:L20)-MIN(L4:L20)-MAX(L4:L20))/15</f>
        <v>297.59913788601807</v>
      </c>
    </row>
    <row r="23" spans="1:12" ht="15.75" thickBot="1" x14ac:dyDescent="0.3">
      <c r="J23" s="119" t="s">
        <v>69</v>
      </c>
      <c r="K23" s="120"/>
      <c r="L23" s="122">
        <f>+ROUND(L22,0)</f>
        <v>298</v>
      </c>
    </row>
    <row r="24" spans="1:12" x14ac:dyDescent="0.25">
      <c r="A24" s="103"/>
    </row>
  </sheetData>
  <mergeCells count="13">
    <mergeCell ref="J22:K22"/>
    <mergeCell ref="J23:K23"/>
    <mergeCell ref="G2:G3"/>
    <mergeCell ref="H2:H3"/>
    <mergeCell ref="I2:I3"/>
    <mergeCell ref="J2:J3"/>
    <mergeCell ref="K2:K3"/>
    <mergeCell ref="F2:F3"/>
    <mergeCell ref="A2:A3"/>
    <mergeCell ref="B2:B3"/>
    <mergeCell ref="C2:C3"/>
    <mergeCell ref="D2:D3"/>
    <mergeCell ref="E2: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L14" workbookViewId="0">
      <selection activeCell="V16" sqref="V16"/>
    </sheetView>
  </sheetViews>
  <sheetFormatPr baseColWidth="10" defaultColWidth="11.42578125" defaultRowHeight="15" x14ac:dyDescent="0.25"/>
  <cols>
    <col min="1" max="1" width="19.28515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245.13900000000001</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c r="E19" s="37"/>
      <c r="F19" s="37"/>
      <c r="G19" s="37"/>
      <c r="H19" s="37"/>
      <c r="I19" s="37"/>
      <c r="J19" s="37"/>
      <c r="K19" s="37"/>
      <c r="L19" s="37"/>
      <c r="M19" s="37"/>
      <c r="N19" s="38" t="str">
        <f>IFERROR(AVERAGE(D19:M19),"")</f>
        <v/>
      </c>
    </row>
    <row r="20" spans="1:15" s="45" customFormat="1" ht="33.75" customHeight="1" thickBot="1" x14ac:dyDescent="0.3">
      <c r="A20" s="39" t="s">
        <v>41</v>
      </c>
      <c r="B20" s="40" t="s">
        <v>42</v>
      </c>
      <c r="C20" s="41">
        <f>C19*$F$11/E11</f>
        <v>0</v>
      </c>
      <c r="D20" s="42">
        <f t="shared" ref="D20:M20" si="2">D19*$F$11/F11</f>
        <v>0</v>
      </c>
      <c r="E20" s="42">
        <f t="shared" si="2"/>
        <v>0</v>
      </c>
      <c r="F20" s="42">
        <f t="shared" si="2"/>
        <v>0</v>
      </c>
      <c r="G20" s="42">
        <f t="shared" si="2"/>
        <v>0</v>
      </c>
      <c r="H20" s="42">
        <f t="shared" si="2"/>
        <v>0</v>
      </c>
      <c r="I20" s="42">
        <f t="shared" si="2"/>
        <v>0</v>
      </c>
      <c r="J20" s="42">
        <f t="shared" si="2"/>
        <v>0</v>
      </c>
      <c r="K20" s="42">
        <f t="shared" si="2"/>
        <v>0</v>
      </c>
      <c r="L20" s="42">
        <f t="shared" si="2"/>
        <v>0</v>
      </c>
      <c r="M20" s="42">
        <f t="shared" si="2"/>
        <v>0</v>
      </c>
      <c r="N20" s="43">
        <f>AVERAGE(D20:M20)</f>
        <v>0</v>
      </c>
      <c r="O20" s="44" t="s">
        <v>43</v>
      </c>
    </row>
    <row r="21" spans="1:15" ht="24" customHeight="1" x14ac:dyDescent="0.25">
      <c r="C21" s="46"/>
      <c r="D21" s="47">
        <f>N20</f>
        <v>0</v>
      </c>
      <c r="E21" s="47">
        <f>D21</f>
        <v>0</v>
      </c>
      <c r="F21" s="47">
        <f t="shared" ref="F21:M21" si="3">E21</f>
        <v>0</v>
      </c>
      <c r="G21" s="47">
        <f t="shared" si="3"/>
        <v>0</v>
      </c>
      <c r="H21" s="47">
        <f t="shared" si="3"/>
        <v>0</v>
      </c>
      <c r="I21" s="47">
        <f t="shared" si="3"/>
        <v>0</v>
      </c>
      <c r="J21" s="47">
        <f t="shared" si="3"/>
        <v>0</v>
      </c>
      <c r="K21" s="47">
        <f t="shared" si="3"/>
        <v>0</v>
      </c>
      <c r="L21" s="47">
        <f t="shared" si="3"/>
        <v>0</v>
      </c>
      <c r="M21" s="47">
        <f t="shared" si="3"/>
        <v>0</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102">
        <v>280</v>
      </c>
      <c r="E26" s="102">
        <v>287</v>
      </c>
      <c r="F26" s="102">
        <v>287</v>
      </c>
      <c r="G26" s="102">
        <v>286</v>
      </c>
      <c r="H26" s="102">
        <v>280</v>
      </c>
      <c r="I26" s="102">
        <v>275</v>
      </c>
      <c r="J26" s="102">
        <v>272</v>
      </c>
      <c r="K26" s="102">
        <v>270</v>
      </c>
      <c r="L26" s="102">
        <v>269</v>
      </c>
      <c r="M26" s="102">
        <v>269</v>
      </c>
      <c r="N26" s="43">
        <f>IFERROR(AVERAGE(D26:M26),"")</f>
        <v>277.5</v>
      </c>
      <c r="O26" s="44" t="s">
        <v>43</v>
      </c>
    </row>
    <row r="27" spans="1:15" ht="29.25" customHeight="1" x14ac:dyDescent="0.25">
      <c r="A27" s="39" t="s">
        <v>41</v>
      </c>
      <c r="B27" s="55" t="s">
        <v>40</v>
      </c>
      <c r="C27" s="41"/>
      <c r="D27" s="42">
        <f t="shared" ref="D27:M27" si="4">D26*F11/$F$11</f>
        <v>280</v>
      </c>
      <c r="E27" s="42">
        <f t="shared" si="4"/>
        <v>293.10339497782508</v>
      </c>
      <c r="F27" s="42">
        <f>F26*H11/$F$11</f>
        <v>299.07749963106511</v>
      </c>
      <c r="G27" s="42">
        <f t="shared" si="4"/>
        <v>304.21528710902612</v>
      </c>
      <c r="H27" s="42">
        <f t="shared" si="4"/>
        <v>304.14760502994199</v>
      </c>
      <c r="I27" s="42">
        <f t="shared" si="4"/>
        <v>305.04918543056647</v>
      </c>
      <c r="J27" s="42">
        <f t="shared" si="4"/>
        <v>308.1178693090215</v>
      </c>
      <c r="K27" s="42">
        <f t="shared" si="4"/>
        <v>312.33636543147304</v>
      </c>
      <c r="L27" s="42">
        <f t="shared" si="4"/>
        <v>317.77657083647722</v>
      </c>
      <c r="M27" s="56">
        <f t="shared" si="4"/>
        <v>324.51343413821058</v>
      </c>
      <c r="N27" s="57">
        <f>AVERAGE(D27:M27)</f>
        <v>304.83372118936074</v>
      </c>
      <c r="O27" s="49"/>
    </row>
    <row r="28" spans="1:15" ht="29.25" customHeight="1" x14ac:dyDescent="0.25">
      <c r="D28" s="47">
        <f>N26</f>
        <v>277.5</v>
      </c>
      <c r="E28" s="47">
        <f>D28</f>
        <v>277.5</v>
      </c>
      <c r="F28" s="47">
        <f t="shared" ref="F28:M28" si="5">E28</f>
        <v>277.5</v>
      </c>
      <c r="G28" s="47">
        <f t="shared" si="5"/>
        <v>277.5</v>
      </c>
      <c r="H28" s="47">
        <f t="shared" si="5"/>
        <v>277.5</v>
      </c>
      <c r="I28" s="47">
        <f t="shared" si="5"/>
        <v>277.5</v>
      </c>
      <c r="J28" s="47">
        <f t="shared" si="5"/>
        <v>277.5</v>
      </c>
      <c r="K28" s="47">
        <f t="shared" si="5"/>
        <v>277.5</v>
      </c>
      <c r="L28" s="47">
        <f t="shared" si="5"/>
        <v>277.5</v>
      </c>
      <c r="M28" s="47">
        <f t="shared" si="5"/>
        <v>277.5</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L11" workbookViewId="0">
      <selection activeCell="AC28" sqref="AC28"/>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290</v>
      </c>
      <c r="D19" s="37">
        <v>290</v>
      </c>
      <c r="E19" s="37">
        <v>315</v>
      </c>
      <c r="F19" s="37">
        <v>340</v>
      </c>
      <c r="G19" s="37">
        <v>360</v>
      </c>
      <c r="H19" s="37">
        <v>340</v>
      </c>
      <c r="I19" s="37">
        <v>275</v>
      </c>
      <c r="J19" s="37">
        <v>295</v>
      </c>
      <c r="K19" s="37">
        <v>295</v>
      </c>
      <c r="L19" s="37">
        <v>295</v>
      </c>
      <c r="M19" s="37">
        <v>295</v>
      </c>
      <c r="N19" s="38">
        <f>IFERROR(AVERAGE(D19:M19),"")</f>
        <v>310</v>
      </c>
    </row>
    <row r="20" spans="1:15" s="45" customFormat="1" ht="33.75" customHeight="1" thickBot="1" x14ac:dyDescent="0.3">
      <c r="A20" s="39" t="s">
        <v>41</v>
      </c>
      <c r="B20" s="40" t="s">
        <v>42</v>
      </c>
      <c r="C20" s="41">
        <f>C19*$F$11/E11</f>
        <v>297.06264718986694</v>
      </c>
      <c r="D20" s="42">
        <f t="shared" ref="D20:M20" si="2">D19*$F$11/F11</f>
        <v>290</v>
      </c>
      <c r="E20" s="42">
        <f t="shared" si="2"/>
        <v>308.44064432225241</v>
      </c>
      <c r="F20" s="42">
        <f t="shared" si="2"/>
        <v>326.26994715541076</v>
      </c>
      <c r="G20" s="42">
        <f t="shared" si="2"/>
        <v>338.44453044564034</v>
      </c>
      <c r="H20" s="42">
        <f t="shared" si="2"/>
        <v>313.00591694821327</v>
      </c>
      <c r="I20" s="42">
        <f t="shared" si="2"/>
        <v>247.91084065101799</v>
      </c>
      <c r="J20" s="42">
        <f t="shared" si="2"/>
        <v>260.41981979151194</v>
      </c>
      <c r="K20" s="42">
        <f t="shared" si="2"/>
        <v>255.01353289415579</v>
      </c>
      <c r="L20" s="42">
        <f t="shared" si="2"/>
        <v>249.71947991985482</v>
      </c>
      <c r="M20" s="42">
        <f t="shared" si="2"/>
        <v>244.53533090467565</v>
      </c>
      <c r="N20" s="43">
        <f>AVERAGE(D20:M20)</f>
        <v>283.37600430327331</v>
      </c>
      <c r="O20" s="44" t="s">
        <v>43</v>
      </c>
    </row>
    <row r="21" spans="1:15" ht="24" customHeight="1" x14ac:dyDescent="0.25">
      <c r="C21" s="46"/>
      <c r="D21" s="47">
        <f>N20</f>
        <v>283.37600430327331</v>
      </c>
      <c r="E21" s="47">
        <f>D21</f>
        <v>283.37600430327331</v>
      </c>
      <c r="F21" s="47">
        <f t="shared" ref="F21:M21" si="3">E21</f>
        <v>283.37600430327331</v>
      </c>
      <c r="G21" s="47">
        <f t="shared" si="3"/>
        <v>283.37600430327331</v>
      </c>
      <c r="H21" s="47">
        <f t="shared" si="3"/>
        <v>283.37600430327331</v>
      </c>
      <c r="I21" s="47">
        <f t="shared" si="3"/>
        <v>283.37600430327331</v>
      </c>
      <c r="J21" s="47">
        <f t="shared" si="3"/>
        <v>283.37600430327331</v>
      </c>
      <c r="K21" s="47">
        <f t="shared" si="3"/>
        <v>283.37600430327331</v>
      </c>
      <c r="L21" s="47">
        <f t="shared" si="3"/>
        <v>283.37600430327331</v>
      </c>
      <c r="M21" s="47">
        <f t="shared" si="3"/>
        <v>283.37600430327331</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0" spans="1:15" x14ac:dyDescent="0.25">
      <c r="F30" s="46"/>
    </row>
    <row r="31" spans="1:15" x14ac:dyDescent="0.25">
      <c r="F31" s="46"/>
    </row>
    <row r="32" spans="1:15" x14ac:dyDescent="0.25">
      <c r="F32" s="46"/>
    </row>
    <row r="33" spans="4:6" x14ac:dyDescent="0.25">
      <c r="D33"/>
      <c r="F33" s="46"/>
    </row>
    <row r="34" spans="4:6" x14ac:dyDescent="0.25">
      <c r="F34" s="46"/>
    </row>
    <row r="35" spans="4:6" x14ac:dyDescent="0.25">
      <c r="F35" s="46"/>
    </row>
    <row r="36" spans="4:6" x14ac:dyDescent="0.25">
      <c r="F36" s="46"/>
    </row>
    <row r="37" spans="4:6" x14ac:dyDescent="0.25">
      <c r="F37" s="46"/>
    </row>
    <row r="38" spans="4:6" x14ac:dyDescent="0.25">
      <c r="F38" s="46"/>
    </row>
    <row r="39" spans="4:6" x14ac:dyDescent="0.25">
      <c r="F39" s="46"/>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G12" zoomScale="86" zoomScaleNormal="86" workbookViewId="0">
      <selection activeCell="V17" sqref="V17"/>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v>3.2</v>
      </c>
      <c r="E19" s="37">
        <v>3.3</v>
      </c>
      <c r="F19" s="37">
        <v>3.5</v>
      </c>
      <c r="G19" s="37">
        <v>2.9</v>
      </c>
      <c r="H19" s="37">
        <v>2.7</v>
      </c>
      <c r="I19" s="37">
        <v>3.4</v>
      </c>
      <c r="J19" s="37">
        <v>3.1</v>
      </c>
      <c r="K19" s="37">
        <v>3</v>
      </c>
      <c r="L19" s="37">
        <v>2.8</v>
      </c>
      <c r="M19" s="37">
        <v>3.3</v>
      </c>
      <c r="N19" s="38">
        <f>IFERROR(AVERAGE(D19:M19),"")</f>
        <v>3.12</v>
      </c>
    </row>
    <row r="20" spans="1:15" s="45" customFormat="1" ht="33.75" customHeight="1" thickBot="1" x14ac:dyDescent="0.3">
      <c r="A20" s="39" t="s">
        <v>41</v>
      </c>
      <c r="B20" s="40" t="s">
        <v>42</v>
      </c>
      <c r="C20" s="41">
        <f>C19*$F$11/E11</f>
        <v>0</v>
      </c>
      <c r="D20" s="42">
        <f t="shared" ref="D20:M20" si="2">D19*$F$11/F11</f>
        <v>3.2</v>
      </c>
      <c r="E20" s="42">
        <f t="shared" si="2"/>
        <v>3.2312829405188346</v>
      </c>
      <c r="F20" s="42">
        <f t="shared" si="2"/>
        <v>3.358661220717464</v>
      </c>
      <c r="G20" s="42">
        <f t="shared" si="2"/>
        <v>2.7263587174787691</v>
      </c>
      <c r="H20" s="42">
        <f t="shared" si="2"/>
        <v>2.485635222824047</v>
      </c>
      <c r="I20" s="42">
        <f t="shared" si="2"/>
        <v>3.0650794844125855</v>
      </c>
      <c r="J20" s="42">
        <f t="shared" si="2"/>
        <v>2.7366150554362267</v>
      </c>
      <c r="K20" s="42">
        <f t="shared" si="2"/>
        <v>2.593357961635482</v>
      </c>
      <c r="L20" s="42">
        <f t="shared" si="2"/>
        <v>2.3702187924596387</v>
      </c>
      <c r="M20" s="42">
        <f t="shared" si="2"/>
        <v>2.7354799728319645</v>
      </c>
      <c r="N20" s="104">
        <f>AVERAGE(D20:M20)</f>
        <v>2.8502689368315015</v>
      </c>
      <c r="O20" s="44" t="s">
        <v>43</v>
      </c>
    </row>
    <row r="21" spans="1:15" ht="24" customHeight="1" x14ac:dyDescent="0.25">
      <c r="C21" s="46"/>
      <c r="D21" s="47">
        <f>N20</f>
        <v>2.8502689368315015</v>
      </c>
      <c r="E21" s="47">
        <f>D21</f>
        <v>2.8502689368315015</v>
      </c>
      <c r="F21" s="47">
        <f t="shared" ref="F21:M21" si="3">E21</f>
        <v>2.8502689368315015</v>
      </c>
      <c r="G21" s="47">
        <f t="shared" si="3"/>
        <v>2.8502689368315015</v>
      </c>
      <c r="H21" s="47">
        <f t="shared" si="3"/>
        <v>2.8502689368315015</v>
      </c>
      <c r="I21" s="47">
        <f t="shared" si="3"/>
        <v>2.8502689368315015</v>
      </c>
      <c r="J21" s="47">
        <f t="shared" si="3"/>
        <v>2.8502689368315015</v>
      </c>
      <c r="K21" s="47">
        <f t="shared" si="3"/>
        <v>2.8502689368315015</v>
      </c>
      <c r="L21" s="47">
        <f t="shared" si="3"/>
        <v>2.8502689368315015</v>
      </c>
      <c r="M21" s="47">
        <f t="shared" si="3"/>
        <v>2.8502689368315015</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H14" workbookViewId="0">
      <selection activeCell="K31" sqref="K31"/>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299</v>
      </c>
      <c r="D19" s="37">
        <v>300</v>
      </c>
      <c r="E19" s="37">
        <v>305</v>
      </c>
      <c r="F19" s="37">
        <v>308</v>
      </c>
      <c r="G19" s="37">
        <v>312</v>
      </c>
      <c r="H19" s="37">
        <v>315</v>
      </c>
      <c r="I19" s="37">
        <v>317</v>
      </c>
      <c r="J19" s="37">
        <v>325</v>
      </c>
      <c r="K19" s="37">
        <v>332</v>
      </c>
      <c r="L19" s="37">
        <v>338</v>
      </c>
      <c r="M19" s="37">
        <v>345</v>
      </c>
      <c r="N19" s="38">
        <f>IFERROR(AVERAGE(D19:M19),"")</f>
        <v>319.7</v>
      </c>
    </row>
    <row r="20" spans="1:15" s="45" customFormat="1" ht="33.75" customHeight="1" thickBot="1" x14ac:dyDescent="0.3">
      <c r="A20" s="39" t="s">
        <v>41</v>
      </c>
      <c r="B20" s="40" t="s">
        <v>42</v>
      </c>
      <c r="C20" s="41">
        <f>C19*$F$11/E11</f>
        <v>306.28183279231109</v>
      </c>
      <c r="D20" s="42">
        <f t="shared" ref="D20:M20" si="2">D19*$F$11/F11</f>
        <v>300</v>
      </c>
      <c r="E20" s="42">
        <f t="shared" si="2"/>
        <v>298.64887783583168</v>
      </c>
      <c r="F20" s="42">
        <f t="shared" si="2"/>
        <v>295.56218742313678</v>
      </c>
      <c r="G20" s="42">
        <f t="shared" si="2"/>
        <v>293.31859305288827</v>
      </c>
      <c r="H20" s="42">
        <f t="shared" si="2"/>
        <v>289.99077599613878</v>
      </c>
      <c r="I20" s="42">
        <f t="shared" si="2"/>
        <v>285.77358722317342</v>
      </c>
      <c r="J20" s="42">
        <f t="shared" si="2"/>
        <v>286.90319129573345</v>
      </c>
      <c r="K20" s="42">
        <f t="shared" si="2"/>
        <v>286.99828108766002</v>
      </c>
      <c r="L20" s="42">
        <f t="shared" si="2"/>
        <v>286.1192685183421</v>
      </c>
      <c r="M20" s="42">
        <f t="shared" si="2"/>
        <v>285.98199715970543</v>
      </c>
      <c r="N20" s="43">
        <f>AVERAGE(D20:M20)</f>
        <v>290.92967595926092</v>
      </c>
      <c r="O20" s="44" t="s">
        <v>43</v>
      </c>
    </row>
    <row r="21" spans="1:15" ht="24" customHeight="1" x14ac:dyDescent="0.25">
      <c r="C21" s="46"/>
      <c r="D21" s="47">
        <f>N20</f>
        <v>290.92967595926092</v>
      </c>
      <c r="E21" s="47">
        <f>D21</f>
        <v>290.92967595926092</v>
      </c>
      <c r="F21" s="47">
        <f t="shared" ref="F21:M21" si="3">E21</f>
        <v>290.92967595926092</v>
      </c>
      <c r="G21" s="47">
        <f t="shared" si="3"/>
        <v>290.92967595926092</v>
      </c>
      <c r="H21" s="47">
        <f t="shared" si="3"/>
        <v>290.92967595926092</v>
      </c>
      <c r="I21" s="47">
        <f t="shared" si="3"/>
        <v>290.92967595926092</v>
      </c>
      <c r="J21" s="47">
        <f t="shared" si="3"/>
        <v>290.92967595926092</v>
      </c>
      <c r="K21" s="47">
        <f t="shared" si="3"/>
        <v>290.92967595926092</v>
      </c>
      <c r="L21" s="47">
        <f t="shared" si="3"/>
        <v>290.92967595926092</v>
      </c>
      <c r="M21" s="47">
        <f t="shared" si="3"/>
        <v>290.92967595926092</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J12" workbookViewId="0">
      <selection activeCell="V13" sqref="V13"/>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c r="E19" s="37"/>
      <c r="F19" s="37"/>
      <c r="G19" s="37"/>
      <c r="H19" s="37"/>
      <c r="I19" s="37"/>
      <c r="J19" s="37"/>
      <c r="K19" s="37"/>
      <c r="L19" s="37"/>
      <c r="M19" s="37"/>
      <c r="N19" s="38" t="str">
        <f>IFERROR(AVERAGE(D19:M19),"")</f>
        <v/>
      </c>
    </row>
    <row r="20" spans="1:15" s="45" customFormat="1" ht="33.75" customHeight="1" thickBot="1" x14ac:dyDescent="0.3">
      <c r="A20" s="39" t="s">
        <v>41</v>
      </c>
      <c r="B20" s="40" t="s">
        <v>42</v>
      </c>
      <c r="C20" s="41">
        <f>C19*$F$11/E11</f>
        <v>0</v>
      </c>
      <c r="D20" s="42">
        <f t="shared" ref="D20:M20" si="2">D19*$F$11/F11</f>
        <v>0</v>
      </c>
      <c r="E20" s="42">
        <f t="shared" si="2"/>
        <v>0</v>
      </c>
      <c r="F20" s="42">
        <f t="shared" si="2"/>
        <v>0</v>
      </c>
      <c r="G20" s="42">
        <f t="shared" si="2"/>
        <v>0</v>
      </c>
      <c r="H20" s="42">
        <f t="shared" si="2"/>
        <v>0</v>
      </c>
      <c r="I20" s="42">
        <f t="shared" si="2"/>
        <v>0</v>
      </c>
      <c r="J20" s="42">
        <f t="shared" si="2"/>
        <v>0</v>
      </c>
      <c r="K20" s="42">
        <f t="shared" si="2"/>
        <v>0</v>
      </c>
      <c r="L20" s="42">
        <f t="shared" si="2"/>
        <v>0</v>
      </c>
      <c r="M20" s="42">
        <f t="shared" si="2"/>
        <v>0</v>
      </c>
      <c r="N20" s="43">
        <f>AVERAGE(D20:M20)</f>
        <v>0</v>
      </c>
      <c r="O20" s="44" t="s">
        <v>43</v>
      </c>
    </row>
    <row r="21" spans="1:15" ht="24" customHeight="1" x14ac:dyDescent="0.25">
      <c r="C21" s="46"/>
      <c r="D21" s="47">
        <f>N20</f>
        <v>0</v>
      </c>
      <c r="E21" s="47">
        <f>D21</f>
        <v>0</v>
      </c>
      <c r="F21" s="47">
        <f t="shared" ref="F21:M21" si="3">E21</f>
        <v>0</v>
      </c>
      <c r="G21" s="47">
        <f t="shared" si="3"/>
        <v>0</v>
      </c>
      <c r="H21" s="47">
        <f t="shared" si="3"/>
        <v>0</v>
      </c>
      <c r="I21" s="47">
        <f t="shared" si="3"/>
        <v>0</v>
      </c>
      <c r="J21" s="47">
        <f t="shared" si="3"/>
        <v>0</v>
      </c>
      <c r="K21" s="47">
        <f t="shared" si="3"/>
        <v>0</v>
      </c>
      <c r="L21" s="47">
        <f t="shared" si="3"/>
        <v>0</v>
      </c>
      <c r="M21" s="47">
        <f t="shared" si="3"/>
        <v>0</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v>300</v>
      </c>
      <c r="D26" s="54">
        <v>300</v>
      </c>
      <c r="E26" s="54">
        <v>300</v>
      </c>
      <c r="F26" s="54">
        <v>300</v>
      </c>
      <c r="G26" s="54">
        <v>295</v>
      </c>
      <c r="H26" s="54">
        <v>290</v>
      </c>
      <c r="I26" s="54">
        <v>290</v>
      </c>
      <c r="J26" s="54">
        <v>290</v>
      </c>
      <c r="K26" s="54">
        <v>290</v>
      </c>
      <c r="L26" s="54">
        <v>290</v>
      </c>
      <c r="M26" s="54">
        <v>290</v>
      </c>
      <c r="N26" s="43">
        <f>IFERROR(AVERAGE(D26:M26),"")</f>
        <v>293.5</v>
      </c>
      <c r="O26" s="44" t="s">
        <v>43</v>
      </c>
    </row>
    <row r="27" spans="1:15" ht="29.25" customHeight="1" x14ac:dyDescent="0.25">
      <c r="A27" s="39" t="s">
        <v>41</v>
      </c>
      <c r="B27" s="55" t="s">
        <v>40</v>
      </c>
      <c r="C27" s="41">
        <f>C26*E11/$F$11</f>
        <v>292.86751741761105</v>
      </c>
      <c r="D27" s="42">
        <f t="shared" ref="D27:M27" si="4">D26*F11/$F$11</f>
        <v>300</v>
      </c>
      <c r="E27" s="42">
        <f t="shared" si="4"/>
        <v>306.37985537751752</v>
      </c>
      <c r="F27" s="42">
        <f>F26*H11/$F$11</f>
        <v>312.62456407428408</v>
      </c>
      <c r="G27" s="42">
        <f t="shared" si="4"/>
        <v>313.78849544462486</v>
      </c>
      <c r="H27" s="42">
        <f t="shared" si="4"/>
        <v>315.01001949529706</v>
      </c>
      <c r="I27" s="42">
        <f t="shared" si="4"/>
        <v>321.68823190859734</v>
      </c>
      <c r="J27" s="42">
        <f t="shared" si="4"/>
        <v>328.50802242505966</v>
      </c>
      <c r="K27" s="42">
        <f t="shared" si="4"/>
        <v>335.47239250047107</v>
      </c>
      <c r="L27" s="42">
        <f t="shared" si="4"/>
        <v>342.58440722148106</v>
      </c>
      <c r="M27" s="56">
        <f t="shared" si="4"/>
        <v>349.84719665457652</v>
      </c>
      <c r="N27" s="57">
        <f>AVERAGE(D27:M27)</f>
        <v>322.59031851019091</v>
      </c>
      <c r="O27" s="49"/>
    </row>
    <row r="28" spans="1:15" ht="29.25" customHeight="1" x14ac:dyDescent="0.25">
      <c r="D28" s="47">
        <f>N26</f>
        <v>293.5</v>
      </c>
      <c r="E28" s="47">
        <f>D28</f>
        <v>293.5</v>
      </c>
      <c r="F28" s="47">
        <f t="shared" ref="F28:M28" si="5">E28</f>
        <v>293.5</v>
      </c>
      <c r="G28" s="47">
        <f t="shared" si="5"/>
        <v>293.5</v>
      </c>
      <c r="H28" s="47">
        <f t="shared" si="5"/>
        <v>293.5</v>
      </c>
      <c r="I28" s="47">
        <f t="shared" si="5"/>
        <v>293.5</v>
      </c>
      <c r="J28" s="47">
        <f t="shared" si="5"/>
        <v>293.5</v>
      </c>
      <c r="K28" s="47">
        <f t="shared" si="5"/>
        <v>293.5</v>
      </c>
      <c r="L28" s="47">
        <f t="shared" si="5"/>
        <v>293.5</v>
      </c>
      <c r="M28" s="47">
        <f t="shared" si="5"/>
        <v>293.5</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O1" workbookViewId="0">
      <selection activeCell="T3" sqref="T3"/>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v>2.9</v>
      </c>
      <c r="D19" s="37">
        <v>2.9</v>
      </c>
      <c r="E19" s="37">
        <v>3.3</v>
      </c>
      <c r="F19" s="37">
        <v>3.2</v>
      </c>
      <c r="G19" s="37">
        <v>3.4</v>
      </c>
      <c r="H19" s="37">
        <v>3.2</v>
      </c>
      <c r="I19" s="37">
        <v>3.3</v>
      </c>
      <c r="J19" s="37">
        <v>3</v>
      </c>
      <c r="K19" s="37">
        <v>3.3</v>
      </c>
      <c r="L19" s="37">
        <v>3.5</v>
      </c>
      <c r="M19" s="37">
        <v>3.3</v>
      </c>
      <c r="N19" s="38">
        <f>IFERROR(AVERAGE(D19:M19),"")</f>
        <v>3.2399999999999998</v>
      </c>
    </row>
    <row r="20" spans="1:15" s="45" customFormat="1" ht="33.75" customHeight="1" thickBot="1" x14ac:dyDescent="0.3">
      <c r="A20" s="39" t="s">
        <v>41</v>
      </c>
      <c r="B20" s="40" t="s">
        <v>42</v>
      </c>
      <c r="C20" s="41">
        <f>C19*$F$11/E11</f>
        <v>2.9706264718986697</v>
      </c>
      <c r="D20" s="42">
        <f t="shared" ref="D20:M20" si="2">D19*$F$11/F11</f>
        <v>2.9</v>
      </c>
      <c r="E20" s="42">
        <f t="shared" si="2"/>
        <v>3.2312829405188346</v>
      </c>
      <c r="F20" s="42">
        <f t="shared" si="2"/>
        <v>3.0707759732273958</v>
      </c>
      <c r="G20" s="42">
        <f t="shared" si="2"/>
        <v>3.196420565319936</v>
      </c>
      <c r="H20" s="42">
        <f t="shared" si="2"/>
        <v>2.9459380418655372</v>
      </c>
      <c r="I20" s="42">
        <f t="shared" si="2"/>
        <v>2.9749300878122158</v>
      </c>
      <c r="J20" s="42">
        <f t="shared" si="2"/>
        <v>2.6483371504221549</v>
      </c>
      <c r="K20" s="42">
        <f t="shared" si="2"/>
        <v>2.8526937577990306</v>
      </c>
      <c r="L20" s="42">
        <f t="shared" si="2"/>
        <v>2.9627734905745484</v>
      </c>
      <c r="M20" s="42">
        <f t="shared" si="2"/>
        <v>2.7354799728319645</v>
      </c>
      <c r="N20" s="104">
        <f>AVERAGE(D20:M20)</f>
        <v>2.9518631980371621</v>
      </c>
      <c r="O20" s="44" t="s">
        <v>43</v>
      </c>
    </row>
    <row r="21" spans="1:15" ht="24" customHeight="1" x14ac:dyDescent="0.25">
      <c r="C21" s="46"/>
      <c r="D21" s="47">
        <f>N20</f>
        <v>2.9518631980371621</v>
      </c>
      <c r="E21" s="47">
        <f>D21</f>
        <v>2.9518631980371621</v>
      </c>
      <c r="F21" s="47">
        <f t="shared" ref="F21:M21" si="3">E21</f>
        <v>2.9518631980371621</v>
      </c>
      <c r="G21" s="47">
        <f t="shared" si="3"/>
        <v>2.9518631980371621</v>
      </c>
      <c r="H21" s="47">
        <f t="shared" si="3"/>
        <v>2.9518631980371621</v>
      </c>
      <c r="I21" s="47">
        <f t="shared" si="3"/>
        <v>2.9518631980371621</v>
      </c>
      <c r="J21" s="47">
        <f t="shared" si="3"/>
        <v>2.9518631980371621</v>
      </c>
      <c r="K21" s="47">
        <f t="shared" si="3"/>
        <v>2.9518631980371621</v>
      </c>
      <c r="L21" s="47">
        <f t="shared" si="3"/>
        <v>2.9518631980371621</v>
      </c>
      <c r="M21" s="47">
        <f t="shared" si="3"/>
        <v>2.9518631980371621</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0" spans="1:15" x14ac:dyDescent="0.25">
      <c r="A30" s="100" t="s">
        <v>63</v>
      </c>
    </row>
    <row r="31" spans="1:15" x14ac:dyDescent="0.25">
      <c r="A31" s="100" t="s">
        <v>64</v>
      </c>
    </row>
    <row r="32" spans="1:15" x14ac:dyDescent="0.25">
      <c r="A32" s="8" t="s">
        <v>65</v>
      </c>
    </row>
    <row r="33" spans="1:10" x14ac:dyDescent="0.25">
      <c r="A33" s="100" t="s">
        <v>66</v>
      </c>
      <c r="D33"/>
    </row>
    <row r="34" spans="1:10" x14ac:dyDescent="0.25">
      <c r="A34" s="100" t="s">
        <v>67</v>
      </c>
      <c r="B34" s="100"/>
      <c r="C34" s="100"/>
      <c r="D34" s="100"/>
      <c r="E34" s="100"/>
      <c r="F34" s="100"/>
      <c r="G34" s="100"/>
      <c r="H34" s="100"/>
      <c r="I34" s="100"/>
      <c r="J34" s="100"/>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workbookViewId="0"/>
  </sheetViews>
  <sheetFormatPr baseColWidth="10" defaultRowHeight="15" x14ac:dyDescent="0.25"/>
  <cols>
    <col min="1" max="1" width="44.7109375" customWidth="1"/>
    <col min="19" max="19" width="11.7109375" customWidth="1"/>
  </cols>
  <sheetData>
    <row r="1" spans="1:20" ht="26.25" x14ac:dyDescent="0.4">
      <c r="A1" s="60" t="s">
        <v>46</v>
      </c>
    </row>
    <row r="2" spans="1:20" x14ac:dyDescent="0.25">
      <c r="A2" s="61" t="s">
        <v>47</v>
      </c>
      <c r="S2" s="116" t="s">
        <v>48</v>
      </c>
    </row>
    <row r="3" spans="1:20" ht="18.75" x14ac:dyDescent="0.3">
      <c r="O3" s="62"/>
      <c r="P3" s="62"/>
      <c r="Q3" s="62"/>
      <c r="R3" s="62"/>
      <c r="S3" s="116"/>
      <c r="T3" s="63"/>
    </row>
    <row r="4" spans="1:20" x14ac:dyDescent="0.25">
      <c r="B4" s="64">
        <v>2012</v>
      </c>
      <c r="C4" s="64">
        <f t="shared" ref="C4:R4" si="0">+B4+1</f>
        <v>2013</v>
      </c>
      <c r="D4" s="64">
        <f t="shared" si="0"/>
        <v>2014</v>
      </c>
      <c r="E4" s="64">
        <f t="shared" si="0"/>
        <v>2015</v>
      </c>
      <c r="F4" s="65">
        <f>+E4+1</f>
        <v>2016</v>
      </c>
      <c r="G4" s="64">
        <f t="shared" si="0"/>
        <v>2017</v>
      </c>
      <c r="H4" s="64">
        <f t="shared" si="0"/>
        <v>2018</v>
      </c>
      <c r="I4" s="64">
        <f t="shared" si="0"/>
        <v>2019</v>
      </c>
      <c r="J4" s="64">
        <f t="shared" si="0"/>
        <v>2020</v>
      </c>
      <c r="K4" s="64">
        <f t="shared" si="0"/>
        <v>2021</v>
      </c>
      <c r="L4" s="64">
        <f t="shared" si="0"/>
        <v>2022</v>
      </c>
      <c r="M4" s="64">
        <f t="shared" si="0"/>
        <v>2023</v>
      </c>
      <c r="N4" s="64">
        <f t="shared" si="0"/>
        <v>2024</v>
      </c>
      <c r="O4" s="64">
        <f t="shared" si="0"/>
        <v>2025</v>
      </c>
      <c r="P4" s="64">
        <f t="shared" si="0"/>
        <v>2026</v>
      </c>
      <c r="Q4" s="64">
        <f t="shared" si="0"/>
        <v>2027</v>
      </c>
      <c r="R4" s="64">
        <f t="shared" si="0"/>
        <v>2028</v>
      </c>
      <c r="S4" s="116"/>
    </row>
    <row r="5" spans="1:20" ht="18" x14ac:dyDescent="0.25">
      <c r="A5" s="64" t="s">
        <v>49</v>
      </c>
      <c r="B5" s="66">
        <v>20185.209000000006</v>
      </c>
      <c r="C5" s="66">
        <v>20952.974000000006</v>
      </c>
      <c r="D5" s="66">
        <v>22469.150000000009</v>
      </c>
      <c r="E5" s="66">
        <v>23030.092000000019</v>
      </c>
      <c r="F5" s="66">
        <v>23088.887000000002</v>
      </c>
      <c r="G5" s="67">
        <v>23220.994999999995</v>
      </c>
      <c r="H5" s="68">
        <v>23938.46</v>
      </c>
      <c r="I5" s="68">
        <v>24333.399999999998</v>
      </c>
      <c r="J5" s="68">
        <v>25179.63</v>
      </c>
      <c r="K5" s="68">
        <v>25602.404449999995</v>
      </c>
      <c r="L5" s="68">
        <v>26332.746583499997</v>
      </c>
      <c r="M5" s="68">
        <v>27067.273231004994</v>
      </c>
      <c r="N5" s="68">
        <v>27706.430004280115</v>
      </c>
      <c r="O5" s="68">
        <v>28241.514637684468</v>
      </c>
      <c r="P5" s="68">
        <v>28787.015304256685</v>
      </c>
      <c r="Q5" s="68">
        <v>29417.725343335886</v>
      </c>
      <c r="R5" s="68">
        <v>30062.470843620122</v>
      </c>
      <c r="S5" s="69"/>
    </row>
    <row r="6" spans="1:20" ht="15.75" x14ac:dyDescent="0.25">
      <c r="A6" s="70" t="s">
        <v>50</v>
      </c>
      <c r="B6" s="71">
        <v>1.8693552294245075E-2</v>
      </c>
      <c r="C6" s="71">
        <f t="shared" ref="C6:R6" si="1">+C5/B5-1</f>
        <v>3.8036019344659611E-2</v>
      </c>
      <c r="D6" s="71">
        <f t="shared" si="1"/>
        <v>7.2360897312238492E-2</v>
      </c>
      <c r="E6" s="71">
        <f t="shared" si="1"/>
        <v>2.4964985324322786E-2</v>
      </c>
      <c r="F6" s="71">
        <f>+F5/E5-1</f>
        <v>2.5529641826869121E-3</v>
      </c>
      <c r="G6" s="71">
        <f t="shared" si="1"/>
        <v>5.7217136538454394E-3</v>
      </c>
      <c r="H6" s="72">
        <f t="shared" si="1"/>
        <v>3.0897254833395449E-2</v>
      </c>
      <c r="I6" s="72">
        <f t="shared" si="1"/>
        <v>1.6498137307078276E-2</v>
      </c>
      <c r="J6" s="72">
        <f t="shared" si="1"/>
        <v>3.4776480064438342E-2</v>
      </c>
      <c r="K6" s="72">
        <f t="shared" si="1"/>
        <v>1.6790336077217694E-2</v>
      </c>
      <c r="L6" s="72">
        <f t="shared" si="1"/>
        <v>2.8526310289579193E-2</v>
      </c>
      <c r="M6" s="72">
        <f t="shared" si="1"/>
        <v>2.789403851876382E-2</v>
      </c>
      <c r="N6" s="72">
        <f t="shared" si="1"/>
        <v>2.3613637318404823E-2</v>
      </c>
      <c r="O6" s="72">
        <f t="shared" si="1"/>
        <v>1.9312651731807184E-2</v>
      </c>
      <c r="P6" s="72">
        <f t="shared" si="1"/>
        <v>1.9315559861804221E-2</v>
      </c>
      <c r="Q6" s="72">
        <f t="shared" si="1"/>
        <v>2.1909532211418226E-2</v>
      </c>
      <c r="R6" s="72">
        <f t="shared" si="1"/>
        <v>2.1916905292961086E-2</v>
      </c>
      <c r="S6" s="73">
        <f>+AVERAGE(I6:R6)</f>
        <v>2.3055358867347286E-2</v>
      </c>
    </row>
    <row r="7" spans="1:20" ht="15.75" x14ac:dyDescent="0.25">
      <c r="A7" s="64" t="s">
        <v>51</v>
      </c>
      <c r="B7" s="66">
        <v>20280.8</v>
      </c>
      <c r="C7" s="66">
        <v>21110.400000000001</v>
      </c>
      <c r="D7" s="66">
        <v>22747</v>
      </c>
      <c r="E7" s="66">
        <v>22879</v>
      </c>
      <c r="F7" s="66">
        <v>23418.1</v>
      </c>
      <c r="G7" s="74">
        <v>23162.5</v>
      </c>
      <c r="H7" s="75">
        <v>23846.318101280034</v>
      </c>
      <c r="I7" s="75">
        <v>24431.532330334609</v>
      </c>
      <c r="J7" s="75">
        <v>25068.022437713385</v>
      </c>
      <c r="K7" s="75">
        <v>25703.162498126607</v>
      </c>
      <c r="L7" s="75">
        <v>26333.690691041811</v>
      </c>
      <c r="M7" s="75">
        <v>26969.439558400292</v>
      </c>
      <c r="N7" s="75">
        <v>27604.522576319527</v>
      </c>
      <c r="O7" s="75">
        <v>28240.274008661043</v>
      </c>
      <c r="P7" s="75">
        <v>28833.208701764583</v>
      </c>
      <c r="Q7" s="75">
        <v>29423.544320424193</v>
      </c>
      <c r="R7" s="75">
        <v>30021.07868886699</v>
      </c>
      <c r="S7" s="76"/>
    </row>
    <row r="8" spans="1:20" ht="15.75" x14ac:dyDescent="0.25">
      <c r="A8" s="70" t="s">
        <v>50</v>
      </c>
      <c r="B8" s="71">
        <v>3.6553951833830922E-2</v>
      </c>
      <c r="C8" s="71">
        <f t="shared" ref="C8:R8" si="2">+C7/B7-1</f>
        <v>4.0905684193917491E-2</v>
      </c>
      <c r="D8" s="71">
        <f t="shared" si="2"/>
        <v>7.7525769289070734E-2</v>
      </c>
      <c r="E8" s="71">
        <f t="shared" si="2"/>
        <v>5.8029630280915789E-3</v>
      </c>
      <c r="F8" s="71">
        <f>+F7/E7-1</f>
        <v>2.3563092792517004E-2</v>
      </c>
      <c r="G8" s="71">
        <f t="shared" si="2"/>
        <v>-1.0914634406719581E-2</v>
      </c>
      <c r="H8" s="72">
        <f t="shared" si="2"/>
        <v>2.9522637939774832E-2</v>
      </c>
      <c r="I8" s="72">
        <f t="shared" si="2"/>
        <v>2.4541072821768761E-2</v>
      </c>
      <c r="J8" s="72">
        <f t="shared" si="2"/>
        <v>2.6051992923444178E-2</v>
      </c>
      <c r="K8" s="72">
        <f t="shared" si="2"/>
        <v>2.5336663950710658E-2</v>
      </c>
      <c r="L8" s="72">
        <f t="shared" si="2"/>
        <v>2.4531152264285039E-2</v>
      </c>
      <c r="M8" s="72">
        <f t="shared" si="2"/>
        <v>2.4142034431001713E-2</v>
      </c>
      <c r="N8" s="72">
        <f t="shared" si="2"/>
        <v>2.3548246768124725E-2</v>
      </c>
      <c r="O8" s="72">
        <f t="shared" si="2"/>
        <v>2.3030698342412004E-2</v>
      </c>
      <c r="P8" s="72">
        <f t="shared" si="2"/>
        <v>2.0996067280427022E-2</v>
      </c>
      <c r="Q8" s="72">
        <f t="shared" si="2"/>
        <v>2.0474156198351912E-2</v>
      </c>
      <c r="R8" s="72">
        <f t="shared" si="2"/>
        <v>2.03080350190179E-2</v>
      </c>
      <c r="S8" s="73">
        <f t="shared" ref="S8:S16" si="3">+AVERAGE(I8:R8)</f>
        <v>2.3296011999954392E-2</v>
      </c>
    </row>
    <row r="9" spans="1:20" ht="15.75" x14ac:dyDescent="0.25">
      <c r="A9" s="64" t="s">
        <v>52</v>
      </c>
      <c r="B9" s="66">
        <f t="shared" ref="B9:N9" si="4">+B5-B7</f>
        <v>-95.590999999993073</v>
      </c>
      <c r="C9" s="66">
        <f t="shared" si="4"/>
        <v>-157.42599999999584</v>
      </c>
      <c r="D9" s="66">
        <f t="shared" si="4"/>
        <v>-277.84999999999127</v>
      </c>
      <c r="E9" s="66">
        <f t="shared" si="4"/>
        <v>151.09200000001874</v>
      </c>
      <c r="F9" s="66">
        <f t="shared" si="4"/>
        <v>-329.2129999999961</v>
      </c>
      <c r="G9" s="74">
        <f t="shared" si="4"/>
        <v>58.494999999995343</v>
      </c>
      <c r="H9" s="75">
        <f t="shared" si="4"/>
        <v>92.141898719964956</v>
      </c>
      <c r="I9" s="75">
        <f t="shared" si="4"/>
        <v>-98.132330334610742</v>
      </c>
      <c r="J9" s="75">
        <f t="shared" si="4"/>
        <v>111.60756228661558</v>
      </c>
      <c r="K9" s="75">
        <f t="shared" si="4"/>
        <v>-100.75804812661227</v>
      </c>
      <c r="L9" s="75">
        <f t="shared" si="4"/>
        <v>-0.94410754181444645</v>
      </c>
      <c r="M9" s="75">
        <f t="shared" si="4"/>
        <v>97.83367260470186</v>
      </c>
      <c r="N9" s="75">
        <f t="shared" si="4"/>
        <v>101.90742796058839</v>
      </c>
      <c r="O9" s="75">
        <f>+O5-O7</f>
        <v>1.2406290234248445</v>
      </c>
      <c r="P9" s="75">
        <f>+P5-P7</f>
        <v>-46.193397507897316</v>
      </c>
      <c r="Q9" s="75">
        <f>+Q5-Q7</f>
        <v>-5.8189770883072924</v>
      </c>
      <c r="R9" s="75">
        <f>+R5-R7</f>
        <v>41.392154753131763</v>
      </c>
      <c r="S9" s="73"/>
    </row>
    <row r="10" spans="1:20" ht="15.75" x14ac:dyDescent="0.25">
      <c r="A10" s="64" t="s">
        <v>53</v>
      </c>
      <c r="B10" s="67">
        <v>1048.9090000000069</v>
      </c>
      <c r="C10" s="67">
        <f t="shared" ref="C10:R10" si="5">+B10+C9</f>
        <v>891.48300000001109</v>
      </c>
      <c r="D10" s="67">
        <f t="shared" si="5"/>
        <v>613.63300000001982</v>
      </c>
      <c r="E10" s="67">
        <f t="shared" si="5"/>
        <v>764.72500000003856</v>
      </c>
      <c r="F10" s="67">
        <f>+E10+F9</f>
        <v>435.51200000004246</v>
      </c>
      <c r="G10" s="67">
        <f t="shared" si="5"/>
        <v>494.00700000003781</v>
      </c>
      <c r="H10" s="68">
        <f t="shared" si="5"/>
        <v>586.14889872000276</v>
      </c>
      <c r="I10" s="68">
        <f t="shared" si="5"/>
        <v>488.01656838539202</v>
      </c>
      <c r="J10" s="68">
        <f t="shared" si="5"/>
        <v>599.6241306720076</v>
      </c>
      <c r="K10" s="68">
        <f t="shared" si="5"/>
        <v>498.86608254539533</v>
      </c>
      <c r="L10" s="68">
        <f t="shared" si="5"/>
        <v>497.92197500358088</v>
      </c>
      <c r="M10" s="68">
        <f t="shared" si="5"/>
        <v>595.75564760828274</v>
      </c>
      <c r="N10" s="68">
        <f t="shared" si="5"/>
        <v>697.66307556887114</v>
      </c>
      <c r="O10" s="68">
        <f t="shared" si="5"/>
        <v>698.90370459229598</v>
      </c>
      <c r="P10" s="68">
        <f t="shared" si="5"/>
        <v>652.71030708439866</v>
      </c>
      <c r="Q10" s="68">
        <f t="shared" si="5"/>
        <v>646.89132999609137</v>
      </c>
      <c r="R10" s="68">
        <f t="shared" si="5"/>
        <v>688.28348474922313</v>
      </c>
      <c r="S10" s="73"/>
    </row>
    <row r="11" spans="1:20" ht="15.75" x14ac:dyDescent="0.25">
      <c r="A11" s="64"/>
      <c r="B11" s="67"/>
      <c r="C11" s="67"/>
      <c r="D11" s="67"/>
      <c r="E11" s="67"/>
      <c r="F11" s="67"/>
      <c r="G11" s="67"/>
      <c r="H11" s="68"/>
      <c r="I11" s="68"/>
      <c r="J11" s="68"/>
      <c r="K11" s="68"/>
      <c r="L11" s="68"/>
      <c r="M11" s="68"/>
      <c r="N11" s="68"/>
      <c r="O11" s="68"/>
      <c r="P11" s="68"/>
      <c r="Q11" s="68"/>
      <c r="R11" s="68"/>
      <c r="S11" s="73"/>
    </row>
    <row r="12" spans="1:20" ht="15.75" x14ac:dyDescent="0.25">
      <c r="A12" s="64" t="s">
        <v>54</v>
      </c>
      <c r="B12" s="6">
        <v>290.3</v>
      </c>
      <c r="C12" s="6">
        <v>294</v>
      </c>
      <c r="D12" s="6">
        <f>+C12*0.95</f>
        <v>279.3</v>
      </c>
      <c r="E12" s="6">
        <v>255</v>
      </c>
      <c r="F12" s="6">
        <v>230</v>
      </c>
      <c r="G12" s="77">
        <v>225</v>
      </c>
      <c r="H12" s="78">
        <v>220</v>
      </c>
      <c r="I12" s="78">
        <v>230</v>
      </c>
      <c r="J12" s="78">
        <v>230</v>
      </c>
      <c r="K12" s="78">
        <v>230</v>
      </c>
      <c r="L12" s="78">
        <v>237</v>
      </c>
      <c r="M12" s="78">
        <v>250</v>
      </c>
      <c r="N12" s="78">
        <v>255</v>
      </c>
      <c r="O12" s="78">
        <v>257</v>
      </c>
      <c r="P12" s="78">
        <v>260</v>
      </c>
      <c r="Q12" s="78">
        <v>265</v>
      </c>
      <c r="R12" s="78">
        <v>265</v>
      </c>
      <c r="S12" s="73"/>
    </row>
    <row r="13" spans="1:20" ht="15.75" x14ac:dyDescent="0.25">
      <c r="A13" s="64" t="s">
        <v>55</v>
      </c>
      <c r="B13" s="79">
        <f t="shared" ref="B13:N13" si="6">+B10/B7</f>
        <v>5.1719310875310981E-2</v>
      </c>
      <c r="C13" s="79">
        <f t="shared" si="6"/>
        <v>4.2229564574807255E-2</v>
      </c>
      <c r="D13" s="79">
        <f t="shared" si="6"/>
        <v>2.697643645315953E-2</v>
      </c>
      <c r="E13" s="79">
        <f t="shared" si="6"/>
        <v>3.342475632676422E-2</v>
      </c>
      <c r="F13" s="79">
        <f t="shared" si="6"/>
        <v>1.8597238887870599E-2</v>
      </c>
      <c r="G13" s="79">
        <f t="shared" si="6"/>
        <v>2.1327879114950363E-2</v>
      </c>
      <c r="H13" s="80">
        <f t="shared" si="6"/>
        <v>2.4580268376464338E-2</v>
      </c>
      <c r="I13" s="80">
        <f t="shared" si="6"/>
        <v>1.9974865341518603E-2</v>
      </c>
      <c r="J13" s="80">
        <f t="shared" si="6"/>
        <v>2.3919881680411609E-2</v>
      </c>
      <c r="K13" s="80">
        <f t="shared" si="6"/>
        <v>1.9408743285257428E-2</v>
      </c>
      <c r="L13" s="80">
        <f t="shared" si="6"/>
        <v>1.8908172836288529E-2</v>
      </c>
      <c r="M13" s="80">
        <f t="shared" si="6"/>
        <v>2.209002698473651E-2</v>
      </c>
      <c r="N13" s="80">
        <f t="shared" si="6"/>
        <v>2.5273506311873684E-2</v>
      </c>
      <c r="O13" s="80">
        <f>+O10/O7</f>
        <v>2.474847462095971E-2</v>
      </c>
      <c r="P13" s="80">
        <f>+P10/P7</f>
        <v>2.2637449540760027E-2</v>
      </c>
      <c r="Q13" s="80">
        <f>+Q10/Q7</f>
        <v>2.1985499875589606E-2</v>
      </c>
      <c r="R13" s="80">
        <f>+R10/R7</f>
        <v>2.2926674017361877E-2</v>
      </c>
      <c r="S13" s="73">
        <f t="shared" si="3"/>
        <v>2.2187329449475757E-2</v>
      </c>
    </row>
    <row r="14" spans="1:20" ht="15.75" x14ac:dyDescent="0.25">
      <c r="D14" s="81"/>
      <c r="E14" s="81"/>
      <c r="F14" s="81"/>
      <c r="G14" s="61"/>
      <c r="S14" s="73"/>
    </row>
    <row r="15" spans="1:20" ht="15.75" x14ac:dyDescent="0.25">
      <c r="A15" s="64" t="s">
        <v>56</v>
      </c>
      <c r="B15" s="6">
        <v>360.607290808333</v>
      </c>
      <c r="C15" s="6">
        <v>332.31270222500001</v>
      </c>
      <c r="D15" s="6">
        <v>311.99599999999998</v>
      </c>
      <c r="E15" s="6">
        <v>250.81399999999999</v>
      </c>
      <c r="F15" s="6">
        <v>219.727</v>
      </c>
      <c r="G15" s="6">
        <v>280.42500000000001</v>
      </c>
      <c r="H15" s="6">
        <v>300</v>
      </c>
      <c r="I15" s="6">
        <v>290</v>
      </c>
      <c r="J15" s="6">
        <v>280</v>
      </c>
      <c r="K15" s="6">
        <v>300</v>
      </c>
      <c r="L15" s="6">
        <v>330</v>
      </c>
      <c r="M15" s="6">
        <v>350</v>
      </c>
      <c r="N15" s="6">
        <v>310</v>
      </c>
      <c r="O15" s="6">
        <v>300</v>
      </c>
      <c r="P15" s="6">
        <v>340</v>
      </c>
      <c r="Q15" s="6">
        <v>320</v>
      </c>
      <c r="R15" s="6">
        <v>330</v>
      </c>
      <c r="S15" s="82">
        <f t="shared" si="3"/>
        <v>315</v>
      </c>
    </row>
    <row r="16" spans="1:20" ht="23.25" x14ac:dyDescent="0.35">
      <c r="A16" s="83" t="s">
        <v>57</v>
      </c>
      <c r="B16" s="84">
        <f t="shared" ref="B16:R16" si="7">+B15/B21</f>
        <v>394.81016177873391</v>
      </c>
      <c r="C16" s="84">
        <f t="shared" si="7"/>
        <v>367.30935336589795</v>
      </c>
      <c r="D16" s="84">
        <f t="shared" si="7"/>
        <v>339.38848830027666</v>
      </c>
      <c r="E16" s="84">
        <f t="shared" si="7"/>
        <v>272.52171373113293</v>
      </c>
      <c r="F16" s="84">
        <f t="shared" si="7"/>
        <v>235.74103583243752</v>
      </c>
      <c r="G16" s="85">
        <f t="shared" si="7"/>
        <v>294.56298936521728</v>
      </c>
      <c r="H16" s="86">
        <f t="shared" si="7"/>
        <v>307.30618674813826</v>
      </c>
      <c r="I16" s="86">
        <f t="shared" si="7"/>
        <v>290</v>
      </c>
      <c r="J16" s="86">
        <f t="shared" si="7"/>
        <v>274.1694616197799</v>
      </c>
      <c r="K16" s="86">
        <f t="shared" si="7"/>
        <v>287.88524749006831</v>
      </c>
      <c r="L16" s="86">
        <f t="shared" si="7"/>
        <v>310.24081957517029</v>
      </c>
      <c r="M16" s="86">
        <f t="shared" si="7"/>
        <v>322.21197332904313</v>
      </c>
      <c r="N16" s="86">
        <f t="shared" si="7"/>
        <v>285.3877478057239</v>
      </c>
      <c r="O16" s="87">
        <f t="shared" si="7"/>
        <v>276.1816914248941</v>
      </c>
      <c r="P16" s="87">
        <f t="shared" si="7"/>
        <v>313.00591694821333</v>
      </c>
      <c r="Q16" s="87">
        <f t="shared" si="7"/>
        <v>294.59380418655371</v>
      </c>
      <c r="R16" s="87">
        <f t="shared" si="7"/>
        <v>303.79986056738352</v>
      </c>
      <c r="S16" s="82">
        <f t="shared" si="3"/>
        <v>295.74765229468301</v>
      </c>
    </row>
    <row r="17" spans="1:18" x14ac:dyDescent="0.25">
      <c r="A17" s="61"/>
      <c r="B17" s="88"/>
    </row>
    <row r="18" spans="1:18" ht="15.75" thickBot="1" x14ac:dyDescent="0.3">
      <c r="A18" s="61" t="s">
        <v>58</v>
      </c>
      <c r="B18" s="88"/>
    </row>
    <row r="19" spans="1:18" ht="15.75" thickBot="1" x14ac:dyDescent="0.3">
      <c r="A19" s="61" t="s">
        <v>59</v>
      </c>
      <c r="B19" s="89">
        <v>229.59899999999999</v>
      </c>
      <c r="C19" s="90">
        <v>232.964</v>
      </c>
      <c r="D19" s="91">
        <v>236.715</v>
      </c>
      <c r="E19" s="92">
        <v>236.98699999999999</v>
      </c>
      <c r="F19" s="17">
        <v>240.006</v>
      </c>
      <c r="G19" s="18">
        <v>245.13900000000001</v>
      </c>
      <c r="H19" s="18">
        <v>251.376</v>
      </c>
      <c r="I19" s="19">
        <v>257.49799999999999</v>
      </c>
      <c r="J19" s="18">
        <v>262.97399999999999</v>
      </c>
      <c r="K19" s="18">
        <v>268.334</v>
      </c>
      <c r="L19" s="18">
        <v>273.89800000000002</v>
      </c>
      <c r="M19" s="20">
        <v>279.70499999999998</v>
      </c>
      <c r="N19" s="21">
        <f>M19*(1+N20%)</f>
        <v>279.70499999999998</v>
      </c>
      <c r="O19" s="19">
        <f>N19*(1+O20%)</f>
        <v>279.70499999999998</v>
      </c>
      <c r="P19" s="19">
        <f>O19*(1+P20%)</f>
        <v>279.70499999999998</v>
      </c>
      <c r="Q19" s="19">
        <f>P19*(1+Q20%)</f>
        <v>279.70499999999998</v>
      </c>
      <c r="R19" s="22">
        <f>Q19*(1+R20%)</f>
        <v>279.70499999999998</v>
      </c>
    </row>
    <row r="20" spans="1:18" x14ac:dyDescent="0.25">
      <c r="C20" s="90"/>
      <c r="D20" s="91"/>
      <c r="E20" s="91"/>
      <c r="F20" s="91"/>
      <c r="G20" s="91"/>
      <c r="H20" s="93"/>
      <c r="I20" s="91"/>
      <c r="J20" s="91"/>
      <c r="K20" s="94"/>
      <c r="L20" s="95"/>
      <c r="M20" s="95"/>
      <c r="N20" s="95"/>
      <c r="O20" s="95"/>
      <c r="P20" s="96"/>
      <c r="Q20" s="95"/>
      <c r="R20" s="95"/>
    </row>
    <row r="21" spans="1:18" x14ac:dyDescent="0.25">
      <c r="A21" s="61" t="s">
        <v>60</v>
      </c>
      <c r="B21" s="97">
        <f>+B19/$H19</f>
        <v>0.91336881802558711</v>
      </c>
      <c r="C21" s="97">
        <f t="shared" ref="C21:R21" si="8">+C19/$I19</f>
        <v>0.90472159007060249</v>
      </c>
      <c r="D21" s="97">
        <f t="shared" si="8"/>
        <v>0.91928869350441567</v>
      </c>
      <c r="E21" s="97">
        <f t="shared" si="8"/>
        <v>0.92034501238844579</v>
      </c>
      <c r="F21" s="97">
        <f t="shared" si="8"/>
        <v>0.93206937529611888</v>
      </c>
      <c r="G21" s="97">
        <f t="shared" si="8"/>
        <v>0.95200351070687939</v>
      </c>
      <c r="H21" s="97">
        <f t="shared" si="8"/>
        <v>0.97622505805870341</v>
      </c>
      <c r="I21" s="97">
        <f t="shared" si="8"/>
        <v>1</v>
      </c>
      <c r="J21" s="97">
        <f t="shared" si="8"/>
        <v>1.021266184591725</v>
      </c>
      <c r="K21" s="97">
        <f t="shared" si="8"/>
        <v>1.0420818802476137</v>
      </c>
      <c r="L21" s="97">
        <f t="shared" si="8"/>
        <v>1.0636898150665248</v>
      </c>
      <c r="M21" s="97">
        <f t="shared" si="8"/>
        <v>1.086241446535507</v>
      </c>
      <c r="N21" s="97">
        <f t="shared" si="8"/>
        <v>1.086241446535507</v>
      </c>
      <c r="O21" s="97">
        <f t="shared" si="8"/>
        <v>1.086241446535507</v>
      </c>
      <c r="P21" s="97">
        <f t="shared" si="8"/>
        <v>1.086241446535507</v>
      </c>
      <c r="Q21" s="97">
        <f t="shared" si="8"/>
        <v>1.086241446535507</v>
      </c>
      <c r="R21" s="97">
        <f t="shared" si="8"/>
        <v>1.086241446535507</v>
      </c>
    </row>
    <row r="22" spans="1:18" x14ac:dyDescent="0.25">
      <c r="A22" s="61"/>
      <c r="B22" s="88"/>
    </row>
    <row r="23" spans="1:18" x14ac:dyDescent="0.25">
      <c r="A23" s="98" t="s">
        <v>61</v>
      </c>
      <c r="B23" s="88"/>
    </row>
    <row r="24" spans="1:18" x14ac:dyDescent="0.25">
      <c r="A24" s="98" t="s">
        <v>62</v>
      </c>
      <c r="B24" s="88"/>
    </row>
    <row r="25" spans="1:18" x14ac:dyDescent="0.25">
      <c r="A25" s="61"/>
      <c r="B25" s="88"/>
    </row>
    <row r="26" spans="1:18" x14ac:dyDescent="0.25">
      <c r="B26" s="99"/>
      <c r="C26" s="99"/>
      <c r="D26" s="99"/>
    </row>
    <row r="27" spans="1:18" x14ac:dyDescent="0.25">
      <c r="B27" s="99"/>
      <c r="C27" s="99"/>
      <c r="D27" s="99"/>
    </row>
    <row r="28" spans="1:18" x14ac:dyDescent="0.25">
      <c r="D28" s="99"/>
    </row>
  </sheetData>
  <mergeCells count="1">
    <mergeCell ref="S2:S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I1" workbookViewId="0">
      <selection activeCell="U10" sqref="U10"/>
    </sheetView>
  </sheetViews>
  <sheetFormatPr baseColWidth="10" defaultColWidth="11.42578125" defaultRowHeight="15" x14ac:dyDescent="0.25"/>
  <cols>
    <col min="1" max="1" width="19.140625" style="8" customWidth="1"/>
    <col min="2" max="2" width="26" style="8" customWidth="1"/>
    <col min="3" max="10" width="10.42578125" style="8" customWidth="1"/>
    <col min="11" max="13" width="10.28515625" style="8" customWidth="1"/>
    <col min="14" max="14" width="12.28515625" style="8" customWidth="1"/>
    <col min="15" max="15" width="11" style="8" customWidth="1"/>
    <col min="16" max="16384" width="11.42578125" style="8"/>
  </cols>
  <sheetData>
    <row r="2" spans="1:16" ht="21" x14ac:dyDescent="0.35">
      <c r="B2" s="9" t="s">
        <v>21</v>
      </c>
    </row>
    <row r="3" spans="1:16" ht="18.75" x14ac:dyDescent="0.3">
      <c r="B3" s="10" t="s">
        <v>22</v>
      </c>
    </row>
    <row r="4" spans="1:16" ht="15.75" x14ac:dyDescent="0.25">
      <c r="B4" s="11" t="s">
        <v>23</v>
      </c>
    </row>
    <row r="5" spans="1:16" ht="7.5" customHeight="1" x14ac:dyDescent="0.25"/>
    <row r="6" spans="1:16" x14ac:dyDescent="0.25">
      <c r="B6" s="12" t="s">
        <v>24</v>
      </c>
    </row>
    <row r="7" spans="1:16" x14ac:dyDescent="0.25">
      <c r="B7" s="8" t="s">
        <v>25</v>
      </c>
    </row>
    <row r="8" spans="1:16" x14ac:dyDescent="0.25">
      <c r="B8" s="8" t="s">
        <v>26</v>
      </c>
    </row>
    <row r="9" spans="1:16" x14ac:dyDescent="0.25">
      <c r="B9" s="106" t="s">
        <v>27</v>
      </c>
      <c r="C9" s="108" t="s">
        <v>28</v>
      </c>
      <c r="D9" s="109"/>
      <c r="E9" s="109"/>
      <c r="F9" s="109"/>
      <c r="G9" s="109"/>
      <c r="H9" s="109"/>
      <c r="I9" s="109"/>
      <c r="J9" s="110"/>
      <c r="K9" s="111" t="s">
        <v>29</v>
      </c>
      <c r="L9" s="112"/>
      <c r="M9" s="112"/>
      <c r="N9" s="112"/>
      <c r="O9" s="113"/>
    </row>
    <row r="10" spans="1:16" x14ac:dyDescent="0.25">
      <c r="B10" s="107"/>
      <c r="C10" s="13">
        <v>2016</v>
      </c>
      <c r="D10" s="14">
        <v>2017</v>
      </c>
      <c r="E10" s="14">
        <v>2018</v>
      </c>
      <c r="F10" s="14">
        <v>2019</v>
      </c>
      <c r="G10" s="14">
        <v>2020</v>
      </c>
      <c r="H10" s="14">
        <v>2021</v>
      </c>
      <c r="I10" s="14">
        <v>2022</v>
      </c>
      <c r="J10" s="14">
        <v>2023</v>
      </c>
      <c r="K10" s="13">
        <v>2024</v>
      </c>
      <c r="L10" s="14">
        <v>2025</v>
      </c>
      <c r="M10" s="14">
        <v>2026</v>
      </c>
      <c r="N10" s="14">
        <v>2027</v>
      </c>
      <c r="O10" s="15">
        <v>2028</v>
      </c>
    </row>
    <row r="11" spans="1:16" x14ac:dyDescent="0.25">
      <c r="B11" s="16" t="s">
        <v>30</v>
      </c>
      <c r="C11" s="17">
        <v>240.006</v>
      </c>
      <c r="D11" s="18">
        <v>245139</v>
      </c>
      <c r="E11" s="18">
        <v>251.376</v>
      </c>
      <c r="F11" s="19">
        <v>257.49799999999999</v>
      </c>
      <c r="G11" s="18">
        <v>262.97399999999999</v>
      </c>
      <c r="H11" s="18">
        <v>268.334</v>
      </c>
      <c r="I11" s="18">
        <v>273.89800000000002</v>
      </c>
      <c r="J11" s="20">
        <v>279.70499999999998</v>
      </c>
      <c r="K11" s="21">
        <f>J11*(1+K12%)</f>
        <v>285.63474600000001</v>
      </c>
      <c r="L11" s="19">
        <f t="shared" ref="L11:O11" si="0">K11*(1+L12%)</f>
        <v>291.69020261520006</v>
      </c>
      <c r="M11" s="19">
        <f t="shared" si="0"/>
        <v>297.87403491064237</v>
      </c>
      <c r="N11" s="19">
        <f t="shared" si="0"/>
        <v>304.18896445074802</v>
      </c>
      <c r="O11" s="22">
        <f t="shared" si="0"/>
        <v>310.63777049710393</v>
      </c>
    </row>
    <row r="12" spans="1:16" x14ac:dyDescent="0.25">
      <c r="B12" s="23" t="s">
        <v>31</v>
      </c>
      <c r="C12" s="24">
        <v>1.272</v>
      </c>
      <c r="D12" s="25">
        <v>2.1389999999999998</v>
      </c>
      <c r="E12" s="25">
        <v>2.544</v>
      </c>
      <c r="F12" s="25">
        <v>2.4359999999999999</v>
      </c>
      <c r="G12" s="25">
        <v>2.1259999999999999</v>
      </c>
      <c r="H12" s="25">
        <v>2.0379999999999998</v>
      </c>
      <c r="I12" s="25">
        <v>2.0739999999999998</v>
      </c>
      <c r="J12" s="26">
        <v>2.12</v>
      </c>
      <c r="K12" s="24">
        <f>J12</f>
        <v>2.12</v>
      </c>
      <c r="L12" s="25">
        <f t="shared" ref="L12:O12" si="1">K12</f>
        <v>2.12</v>
      </c>
      <c r="M12" s="25">
        <f t="shared" si="1"/>
        <v>2.12</v>
      </c>
      <c r="N12" s="25">
        <f t="shared" si="1"/>
        <v>2.12</v>
      </c>
      <c r="O12" s="26">
        <f t="shared" si="1"/>
        <v>2.12</v>
      </c>
    </row>
    <row r="13" spans="1:16" x14ac:dyDescent="0.25">
      <c r="B13" s="8" t="s">
        <v>32</v>
      </c>
    </row>
    <row r="14" spans="1:16" ht="15" customHeight="1" x14ac:dyDescent="0.25">
      <c r="B14" s="114" t="s">
        <v>33</v>
      </c>
      <c r="C14" s="114"/>
      <c r="D14" s="114"/>
      <c r="E14" s="114"/>
      <c r="F14" s="114"/>
      <c r="G14" s="114"/>
      <c r="H14" s="114"/>
      <c r="I14" s="114"/>
      <c r="J14" s="114"/>
      <c r="K14" s="114"/>
      <c r="L14" s="114"/>
      <c r="M14" s="114"/>
      <c r="N14" s="114"/>
      <c r="O14" s="114"/>
      <c r="P14" s="27"/>
    </row>
    <row r="16" spans="1:16" x14ac:dyDescent="0.25">
      <c r="A16" s="115" t="s">
        <v>34</v>
      </c>
      <c r="B16" s="115"/>
    </row>
    <row r="17" spans="1:15" ht="15.75" x14ac:dyDescent="0.25">
      <c r="A17" s="28"/>
      <c r="B17" s="29" t="s">
        <v>35</v>
      </c>
    </row>
    <row r="18" spans="1:15" ht="27" customHeight="1" x14ac:dyDescent="0.25">
      <c r="A18" s="28"/>
      <c r="B18" s="30" t="s">
        <v>36</v>
      </c>
      <c r="C18" s="31" t="s">
        <v>37</v>
      </c>
      <c r="D18" s="32">
        <v>2019</v>
      </c>
      <c r="E18" s="32">
        <v>2020</v>
      </c>
      <c r="F18" s="32">
        <v>2021</v>
      </c>
      <c r="G18" s="32">
        <v>2022</v>
      </c>
      <c r="H18" s="32">
        <v>2023</v>
      </c>
      <c r="I18" s="32">
        <v>2024</v>
      </c>
      <c r="J18" s="32">
        <v>2025</v>
      </c>
      <c r="K18" s="32">
        <v>2026</v>
      </c>
      <c r="L18" s="32">
        <v>2027</v>
      </c>
      <c r="M18" s="32">
        <v>2028</v>
      </c>
      <c r="N18" s="33" t="s">
        <v>38</v>
      </c>
    </row>
    <row r="19" spans="1:15" ht="36" customHeight="1" thickBot="1" x14ac:dyDescent="0.3">
      <c r="A19" s="34" t="s">
        <v>39</v>
      </c>
      <c r="B19" s="35" t="s">
        <v>40</v>
      </c>
      <c r="C19" s="36"/>
      <c r="D19" s="37">
        <v>280</v>
      </c>
      <c r="E19" s="37">
        <v>320</v>
      </c>
      <c r="F19" s="37">
        <v>360</v>
      </c>
      <c r="G19" s="37">
        <v>380</v>
      </c>
      <c r="H19" s="37">
        <v>380</v>
      </c>
      <c r="I19" s="37">
        <v>380</v>
      </c>
      <c r="J19" s="37">
        <v>340</v>
      </c>
      <c r="K19" s="37">
        <v>300</v>
      </c>
      <c r="L19" s="37">
        <v>280</v>
      </c>
      <c r="M19" s="37">
        <v>250</v>
      </c>
      <c r="N19" s="38">
        <f>IFERROR(AVERAGE(D19:M19),"")</f>
        <v>327</v>
      </c>
    </row>
    <row r="20" spans="1:15" s="45" customFormat="1" ht="33.75" customHeight="1" thickBot="1" x14ac:dyDescent="0.3">
      <c r="A20" s="39" t="s">
        <v>41</v>
      </c>
      <c r="B20" s="40" t="s">
        <v>42</v>
      </c>
      <c r="C20" s="41">
        <f>C19*$F$11/E11</f>
        <v>0</v>
      </c>
      <c r="D20" s="42">
        <f t="shared" ref="D20:M20" si="2">D19*$F$11/F11</f>
        <v>280</v>
      </c>
      <c r="E20" s="42">
        <f t="shared" si="2"/>
        <v>313.33652756546275</v>
      </c>
      <c r="F20" s="42">
        <f t="shared" si="2"/>
        <v>345.46229698808202</v>
      </c>
      <c r="G20" s="42">
        <f t="shared" si="2"/>
        <v>357.24700435928696</v>
      </c>
      <c r="H20" s="42">
        <f t="shared" si="2"/>
        <v>349.8301424715325</v>
      </c>
      <c r="I20" s="42">
        <f t="shared" si="2"/>
        <v>342.56770708140664</v>
      </c>
      <c r="J20" s="42">
        <f t="shared" si="2"/>
        <v>300.1448770478442</v>
      </c>
      <c r="K20" s="42">
        <f t="shared" si="2"/>
        <v>259.3357961635482</v>
      </c>
      <c r="L20" s="42">
        <f t="shared" si="2"/>
        <v>237.0218792459639</v>
      </c>
      <c r="M20" s="42">
        <f t="shared" si="2"/>
        <v>207.23333127514886</v>
      </c>
      <c r="N20" s="43">
        <f>AVERAGE(D20:M20)</f>
        <v>299.21795621982767</v>
      </c>
      <c r="O20" s="44" t="s">
        <v>43</v>
      </c>
    </row>
    <row r="21" spans="1:15" ht="24" customHeight="1" x14ac:dyDescent="0.25">
      <c r="C21" s="46"/>
      <c r="D21" s="47">
        <f>N20</f>
        <v>299.21795621982767</v>
      </c>
      <c r="E21" s="47">
        <f>D21</f>
        <v>299.21795621982767</v>
      </c>
      <c r="F21" s="47">
        <f t="shared" ref="F21:M21" si="3">E21</f>
        <v>299.21795621982767</v>
      </c>
      <c r="G21" s="47">
        <f t="shared" si="3"/>
        <v>299.21795621982767</v>
      </c>
      <c r="H21" s="47">
        <f t="shared" si="3"/>
        <v>299.21795621982767</v>
      </c>
      <c r="I21" s="47">
        <f t="shared" si="3"/>
        <v>299.21795621982767</v>
      </c>
      <c r="J21" s="47">
        <f t="shared" si="3"/>
        <v>299.21795621982767</v>
      </c>
      <c r="K21" s="47">
        <f t="shared" si="3"/>
        <v>299.21795621982767</v>
      </c>
      <c r="L21" s="47">
        <f t="shared" si="3"/>
        <v>299.21795621982767</v>
      </c>
      <c r="M21" s="47">
        <f t="shared" si="3"/>
        <v>299.21795621982767</v>
      </c>
      <c r="N21" s="48"/>
      <c r="O21" s="49"/>
    </row>
    <row r="23" spans="1:15" x14ac:dyDescent="0.25">
      <c r="A23" s="105" t="s">
        <v>44</v>
      </c>
      <c r="B23" s="105"/>
    </row>
    <row r="24" spans="1:15" ht="15.75" x14ac:dyDescent="0.25">
      <c r="B24" s="29" t="s">
        <v>35</v>
      </c>
    </row>
    <row r="25" spans="1:15" ht="27" customHeight="1" thickBot="1" x14ac:dyDescent="0.3">
      <c r="B25" s="30" t="s">
        <v>36</v>
      </c>
      <c r="C25" s="31" t="s">
        <v>37</v>
      </c>
      <c r="D25" s="32">
        <v>2019</v>
      </c>
      <c r="E25" s="32">
        <v>2020</v>
      </c>
      <c r="F25" s="32">
        <v>2021</v>
      </c>
      <c r="G25" s="32">
        <v>2022</v>
      </c>
      <c r="H25" s="32">
        <v>2023</v>
      </c>
      <c r="I25" s="32">
        <v>2024</v>
      </c>
      <c r="J25" s="32">
        <v>2025</v>
      </c>
      <c r="K25" s="32">
        <v>2026</v>
      </c>
      <c r="L25" s="32">
        <v>2027</v>
      </c>
      <c r="M25" s="32">
        <v>2028</v>
      </c>
      <c r="N25" s="50" t="s">
        <v>38</v>
      </c>
    </row>
    <row r="26" spans="1:15" ht="33" customHeight="1" thickBot="1" x14ac:dyDescent="0.3">
      <c r="A26" s="51" t="s">
        <v>45</v>
      </c>
      <c r="B26" s="52" t="s">
        <v>42</v>
      </c>
      <c r="C26" s="53"/>
      <c r="D26" s="54"/>
      <c r="E26" s="54"/>
      <c r="F26" s="54"/>
      <c r="G26" s="54"/>
      <c r="H26" s="54"/>
      <c r="I26" s="54"/>
      <c r="J26" s="54"/>
      <c r="K26" s="54"/>
      <c r="L26" s="54"/>
      <c r="M26" s="54"/>
      <c r="N26" s="43" t="str">
        <f>IFERROR(AVERAGE(D26:M26),"")</f>
        <v/>
      </c>
      <c r="O26" s="44" t="s">
        <v>43</v>
      </c>
    </row>
    <row r="27" spans="1:15" ht="29.25" customHeight="1" x14ac:dyDescent="0.25">
      <c r="A27" s="39" t="s">
        <v>41</v>
      </c>
      <c r="B27" s="55" t="s">
        <v>40</v>
      </c>
      <c r="C27" s="41">
        <f>C26*E11/$F$11</f>
        <v>0</v>
      </c>
      <c r="D27" s="42">
        <f t="shared" ref="D27:M27" si="4">D26*F11/$F$11</f>
        <v>0</v>
      </c>
      <c r="E27" s="42">
        <f t="shared" si="4"/>
        <v>0</v>
      </c>
      <c r="F27" s="42">
        <f>F26*H11/$F$11</f>
        <v>0</v>
      </c>
      <c r="G27" s="42">
        <f t="shared" si="4"/>
        <v>0</v>
      </c>
      <c r="H27" s="42">
        <f t="shared" si="4"/>
        <v>0</v>
      </c>
      <c r="I27" s="42">
        <f t="shared" si="4"/>
        <v>0</v>
      </c>
      <c r="J27" s="42">
        <f t="shared" si="4"/>
        <v>0</v>
      </c>
      <c r="K27" s="42">
        <f t="shared" si="4"/>
        <v>0</v>
      </c>
      <c r="L27" s="42">
        <f t="shared" si="4"/>
        <v>0</v>
      </c>
      <c r="M27" s="56">
        <f t="shared" si="4"/>
        <v>0</v>
      </c>
      <c r="N27" s="57">
        <f>AVERAGE(D27:M27)</f>
        <v>0</v>
      </c>
      <c r="O27" s="49"/>
    </row>
    <row r="28" spans="1:15" ht="29.25" customHeight="1" x14ac:dyDescent="0.25">
      <c r="D28" s="47" t="str">
        <f>N26</f>
        <v/>
      </c>
      <c r="E28" s="47" t="str">
        <f>D28</f>
        <v/>
      </c>
      <c r="F28" s="47" t="str">
        <f t="shared" ref="F28:M28" si="5">E28</f>
        <v/>
      </c>
      <c r="G28" s="47" t="str">
        <f t="shared" si="5"/>
        <v/>
      </c>
      <c r="H28" s="47" t="str">
        <f t="shared" si="5"/>
        <v/>
      </c>
      <c r="I28" s="47" t="str">
        <f t="shared" si="5"/>
        <v/>
      </c>
      <c r="J28" s="47" t="str">
        <f t="shared" si="5"/>
        <v/>
      </c>
      <c r="K28" s="47" t="str">
        <f t="shared" si="5"/>
        <v/>
      </c>
      <c r="L28" s="47" t="str">
        <f t="shared" si="5"/>
        <v/>
      </c>
      <c r="M28" s="47" t="str">
        <f t="shared" si="5"/>
        <v/>
      </c>
    </row>
    <row r="33" spans="4:4" x14ac:dyDescent="0.25">
      <c r="D33"/>
    </row>
    <row r="64" ht="18" customHeight="1" x14ac:dyDescent="0.25"/>
    <row r="67" ht="15" customHeight="1" x14ac:dyDescent="0.25"/>
  </sheetData>
  <mergeCells count="6">
    <mergeCell ref="A23:B23"/>
    <mergeCell ref="B9:B10"/>
    <mergeCell ref="C9:J9"/>
    <mergeCell ref="K9:O9"/>
    <mergeCell ref="B14:O14"/>
    <mergeCell ref="A16:B16"/>
  </mergeCells>
  <hyperlinks>
    <hyperlink ref="B14"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Exp1</vt:lpstr>
      <vt:lpstr>Exp2</vt:lpstr>
      <vt:lpstr>Exp3</vt:lpstr>
      <vt:lpstr>Exp4</vt:lpstr>
      <vt:lpstr>Exp5</vt:lpstr>
      <vt:lpstr>Exp6</vt:lpstr>
      <vt:lpstr>Exp7</vt:lpstr>
      <vt:lpstr>Exp8</vt:lpstr>
      <vt:lpstr>Exp9</vt:lpstr>
      <vt:lpstr>Exp10</vt:lpstr>
      <vt:lpstr>Exp11</vt:lpstr>
      <vt:lpstr>Exp12</vt:lpstr>
      <vt:lpstr>Exp13</vt:lpstr>
      <vt:lpstr>Exp14</vt:lpstr>
      <vt:lpstr>Exp15</vt:lpstr>
      <vt:lpstr>Exp16</vt:lpstr>
      <vt:lpstr>Exp17</vt:lpstr>
      <vt:lpstr>Tabla de Acta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mavc</dc:creator>
  <cp:lastModifiedBy>Cristobal Gamboni G</cp:lastModifiedBy>
  <dcterms:created xsi:type="dcterms:W3CDTF">2018-08-20T15:00:39Z</dcterms:created>
  <dcterms:modified xsi:type="dcterms:W3CDTF">2018-08-21T17:51:22Z</dcterms:modified>
</cp:coreProperties>
</file>