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DIREC. VIALIDAD" sheetId="1" r:id="rId1"/>
  </sheets>
  <definedNames>
    <definedName name="_xlnm.Print_Area" localSheetId="0">'DIREC. VIALIDAD'!$A$1:$I$618</definedName>
    <definedName name="_xlnm.Print_Titles" localSheetId="0">'DIREC. VIALIDAD'!$6:$7</definedName>
  </definedNames>
  <calcPr fullCalcOnLoad="1"/>
</workbook>
</file>

<file path=xl/sharedStrings.xml><?xml version="1.0" encoding="utf-8"?>
<sst xmlns="http://schemas.openxmlformats.org/spreadsheetml/2006/main" count="2458" uniqueCount="1252">
  <si>
    <t>MEJORAMIENTO (PAVIMENTACION) RUTA W-853 SECTOR: HUICHA - SANTA MARIA</t>
  </si>
  <si>
    <t>30066206-0</t>
  </si>
  <si>
    <t>REPOSICION RUTA 215-CH. SECTOR: BIFURCACION AEROPUERTO CARLOS HOTT - CRUCE LAS LUMAS</t>
  </si>
  <si>
    <t>30066466-0</t>
  </si>
  <si>
    <t>MEJORAMIENTO RUTA V-40 SECTOR: CRUCE LONGITUDINAL (LLANQUIHUE) - LONCOTORO</t>
  </si>
  <si>
    <t>30067277-0</t>
  </si>
  <si>
    <t>REPARACION PUENTE BULNES EN OSORNO</t>
  </si>
  <si>
    <t>30068171-0</t>
  </si>
  <si>
    <t>REPOSICION RIPIO RUTA 7 SECTOR: HORNOPIREN - RAMPA PICHANCO (C.M.T.)</t>
  </si>
  <si>
    <t>30068834-0</t>
  </si>
  <si>
    <t>REPOSICION AMPLIACION RUTA 5 VARIOS TRAMOS SECTOR: BIFURCACION PUPELDE - QUELLON</t>
  </si>
  <si>
    <t>30069014-0</t>
  </si>
  <si>
    <t>CONSERVACION SELLOS Y RECAPADOS EN LA RED VIAL AÑO 2007 X REGION</t>
  </si>
  <si>
    <t>30069016-0</t>
  </si>
  <si>
    <t>CONSERVACION GLOBAL DE CAMINOS PROGRAMA ADICIONAL AÑO 2007 X REGION</t>
  </si>
  <si>
    <t>30069055-0</t>
  </si>
  <si>
    <t>MEJORAMIENTO RUTAS W-135-125 SECTOR: RAMPA CHACAO - LINAO</t>
  </si>
  <si>
    <t>30069063-0</t>
  </si>
  <si>
    <t>MEJORAMIENTO RUTA V-46 SECTOR: CRUCE RUTA V-650 - LA PASADA</t>
  </si>
  <si>
    <t>30069070-0</t>
  </si>
  <si>
    <t>MEJORAMIENTO RUTA W-175 SECTOR: LINAO - QUEMCHI</t>
  </si>
  <si>
    <t>30069075-0</t>
  </si>
  <si>
    <t>MEJORAMIENTO RUTA W-195 SECTOR: QUEMCHI - PUCHAURAN - DALCAHUE</t>
  </si>
  <si>
    <t>30069163-0</t>
  </si>
  <si>
    <t>MEJORAMIENTO RUTA FRUTILLAR - LOS PELLINES ROL V-305 SECTOR: PUNTA LARGA</t>
  </si>
  <si>
    <t>30069502-0</t>
  </si>
  <si>
    <t>CONSERVACION CAMINOS BASICOS ISLA CHILOE (GRUPO 1)</t>
  </si>
  <si>
    <t>30069504-0</t>
  </si>
  <si>
    <t>CONSERVACION CAMINOS BASICOS ISLA CHILOE (GRUPO 2)</t>
  </si>
  <si>
    <t>30069572-0</t>
  </si>
  <si>
    <t>REPOSICION DE PUENTES MENORES EN LAS PROVINCIAS DE OSORNO Y LLANQUIHUE</t>
  </si>
  <si>
    <t>30069573-0</t>
  </si>
  <si>
    <t>REPOSICION DE PUENTES MENORES EN LAS PROVINCIAS DE CHILOE Y PALENA</t>
  </si>
  <si>
    <t>30069840-0</t>
  </si>
  <si>
    <t>MEJORAMIENTO CONSTRUCCION COSTANERA CASTRO Y VIAS O'HIGGINS - SAN MARTIN</t>
  </si>
  <si>
    <t>30070243-0</t>
  </si>
  <si>
    <t>CONSTRUCCION PUENTE SAN PEDRO EN OSORNO</t>
  </si>
  <si>
    <t>30070432-0</t>
  </si>
  <si>
    <t>AMPLIACION RUTA 7 - SECTOR: RÍO PUELCHE - PELLUCO</t>
  </si>
  <si>
    <t>30070762-0</t>
  </si>
  <si>
    <t>REPOSICION PAVIMENTO RUTA 215-CH SECTOR: LAS LUMAS - ENTRELAGOS</t>
  </si>
  <si>
    <t>30071452-0</t>
  </si>
  <si>
    <t>MEJORAMIENTO RUTA 7 SECTOR SANTA LUCIA - LIMITE REGIONAL</t>
  </si>
  <si>
    <t>30072555-0</t>
  </si>
  <si>
    <t>MEJORAMIENTO RUTA 7 SECTOR  MICHIMAHUIDA - PUERTO CARDENAS</t>
  </si>
  <si>
    <t>30074631-0</t>
  </si>
  <si>
    <t>INSTALACION Y REPOSICION SEÑALES Y ELEMENTOS SEGURIDAD VIAL PLAN CHILOE</t>
  </si>
  <si>
    <t>30076518-0</t>
  </si>
  <si>
    <t>MEJORAMIENTO RUTA 7 SECTOR: LENCA - LA ARENA</t>
  </si>
  <si>
    <t>30076541-0</t>
  </si>
  <si>
    <t>CONSERVACION GLOBAL RED VIAL X REGION - AÑO 2008</t>
  </si>
  <si>
    <t>30076721-0</t>
  </si>
  <si>
    <t>AMPLIACION RUTA 5 SECTOR: VARIANTE ANCUD</t>
  </si>
  <si>
    <t>30076875-0</t>
  </si>
  <si>
    <t>CONSTRUCCION BY PASS CHONCHI EXTENSION CALLE SARGENTO CANDELARIA</t>
  </si>
  <si>
    <t>30077695-0</t>
  </si>
  <si>
    <t>CONSTRUCCION RUTA 5 EN CHILOE. SECTOR: VARIANTE CHACAO</t>
  </si>
  <si>
    <t>30080314-0</t>
  </si>
  <si>
    <t>MEJORAMIENTO RUTA W-15. SECTOR: PUMANZANO - LINAO</t>
  </si>
  <si>
    <t>30081803-0</t>
  </si>
  <si>
    <t>CONSERVACION DE LA RED VIAL 2009-2011 REGION DE LOS LAGOS</t>
  </si>
  <si>
    <t>30082958-0</t>
  </si>
  <si>
    <t>CONSERVACION GLOBAL 2009-2011 REGION DE LOS LAGOS</t>
  </si>
  <si>
    <t>30083081-0</t>
  </si>
  <si>
    <t>REPOSICION RIPIO RUTA U-775 SECTOR NOCHACO - RUPANQUITO</t>
  </si>
  <si>
    <t>30083642-0</t>
  </si>
  <si>
    <t xml:space="preserve">CONSERVACION RED VIAL ADMINISTRACION DIRECTA X REGION AÑO 2009 </t>
  </si>
  <si>
    <t>20151713-0</t>
  </si>
  <si>
    <t>CONSTRUCCION CAMINO PUERTO YUNGAY (RIO BRAVO) - VENTISQUERO MONTT</t>
  </si>
  <si>
    <t>20157958-0</t>
  </si>
  <si>
    <t>REPOSICION CUESTA EL MANZANO - PUENTE CHACABUCO .</t>
  </si>
  <si>
    <t>20171016-0</t>
  </si>
  <si>
    <t>MEJORAMIENTO PAVIMENTACION ACCESO A PUERTO CISNES</t>
  </si>
  <si>
    <t>30035697-0</t>
  </si>
  <si>
    <t>CONSTRUCCION CONEXION VIAL COCHRANE - RIO TRANQUILO - ENTRADA MAYER (CMT)</t>
  </si>
  <si>
    <t>30036730-0</t>
  </si>
  <si>
    <t>MEJORAMIENTO RUTA X - 65 CRUCE RUTA 7, II ETAPA - IBAÑEZ</t>
  </si>
  <si>
    <t>30042716-0</t>
  </si>
  <si>
    <t>REPOSICION PUENTES EN RUTA 7 SECTOR: RIO BRAVO - VILLA O'HIGGINS</t>
  </si>
  <si>
    <t>30043404-0</t>
  </si>
  <si>
    <t>CONSERVACION RED VIAL XI REGION - AÑOS 2006 - 2008</t>
  </si>
  <si>
    <t>30043506-0</t>
  </si>
  <si>
    <t>CONSERVACION GLOBAL RED VIAL XI REGION</t>
  </si>
  <si>
    <t>30057680-0</t>
  </si>
  <si>
    <t>MEJORAMIENTO RUTA 7 SECTOR: PUYUHUAPI - LA JUNTA</t>
  </si>
  <si>
    <t>30057681-0</t>
  </si>
  <si>
    <t>MEJORAMIENTO RUTA 7 SECTOR: PUYUHUAPI - EL QUEULAT</t>
  </si>
  <si>
    <t>30062586-0</t>
  </si>
  <si>
    <t>CONSERVACION GLOBAL RED VIAL XI REGION AÑO 2007</t>
  </si>
  <si>
    <t>30065161-0</t>
  </si>
  <si>
    <t>MEJORAMIENTO RUTA 245-CH, SECTOR: COYHAIQUE - LAS BANDURRIAS</t>
  </si>
  <si>
    <t>30065303-0</t>
  </si>
  <si>
    <t>CONSERVACION SEIS PUENTES EN LA REGION DE AYSEN</t>
  </si>
  <si>
    <t>30065318-0</t>
  </si>
  <si>
    <t>MEJORAMIENTO LA ZARANDA - BIFURCACION CISNES, ETAPA II</t>
  </si>
  <si>
    <t>30065320-0</t>
  </si>
  <si>
    <t>ADQUISICION BARCAZA EN EL RIO PALENA</t>
  </si>
  <si>
    <t>30073343-0</t>
  </si>
  <si>
    <t>CONSTRUCCION PUENTE AYSEN, SECTOR PUERTO DUN, AYSEN</t>
  </si>
  <si>
    <t>30083643-0</t>
  </si>
  <si>
    <t xml:space="preserve">CONSERVACION RED VIAL ADMINISTRACION DIRECTA XI REGION AÑO 2009 </t>
  </si>
  <si>
    <t>30083954-0</t>
  </si>
  <si>
    <t>CONSERVACION GLOBAL DE CAMINOS REGION DE AYSEN AÑOS 2009-2011</t>
  </si>
  <si>
    <t>30083958-0</t>
  </si>
  <si>
    <t>CONSERVACION RED VIAL XI REGION AÑOS 2009 - 2011</t>
  </si>
  <si>
    <t>20034168-0</t>
  </si>
  <si>
    <t>CONSTRUCCION CAMINO PUERTO NATALES - LAGO PORTEÑO - PARQUE NACIONAL TORRES DEL PAINE</t>
  </si>
  <si>
    <t>20080170-0</t>
  </si>
  <si>
    <t>CONSTRUCCION CAMINO ESTANCIA VICUÑA - YENDEGAIA</t>
  </si>
  <si>
    <t>20111842-1</t>
  </si>
  <si>
    <t>MEJORAMIENTO RUTA Y-79 SECTOR:  CERRO SOMBRERO - ONAISSIN (PRIMAVERA)</t>
  </si>
  <si>
    <t>20136552-0</t>
  </si>
  <si>
    <t>CONSTRUCCION PUENTE LAS MASCARAS, CAMINO PUERTO NATALES - P. BAGUALES</t>
  </si>
  <si>
    <t>20158014-0</t>
  </si>
  <si>
    <t>MEJORAMIENTO RUTA 9 SECTOR CUEVA DEL MILODON - CERRO CASTILLO</t>
  </si>
  <si>
    <t>20158231-0</t>
  </si>
  <si>
    <t>MEJORAMIENTO PUNTA ARENAS - FUERTE BULNES (II), RIO AMARILLO - BIFURCACION FUERTE BULNES</t>
  </si>
  <si>
    <t>20166113-0</t>
  </si>
  <si>
    <t>MEJORAMIENTO RUTA Y-565, ACCESO RIO SECO, KM. 0 - KM. 9, PUNTA ARENAS</t>
  </si>
  <si>
    <t>20186784-0</t>
  </si>
  <si>
    <t>CONSTRUCCION PUENTE WEBER, RUTA Y-156, PROVINCIA ULTIMA ESPERANZA</t>
  </si>
  <si>
    <t>20187816-0</t>
  </si>
  <si>
    <t>MEJORAMIENTO RUTA Y-580, CAMINO EL ANDINO, PUNTA ARENAS</t>
  </si>
  <si>
    <t>30043202-0</t>
  </si>
  <si>
    <t>MEJORAMIENTO RUTA Y-205, CASTILLO - FRONTERA, TORRES DEL PAINE, XII REGION</t>
  </si>
  <si>
    <t>30043495-0</t>
  </si>
  <si>
    <t>CONSERVACION RED VIAL XII REGION - AÑOS 2006 - 2008</t>
  </si>
  <si>
    <t>30043514-0</t>
  </si>
  <si>
    <t>CONSERVACION GLOBAL RED VIAL XII REGIÓN - AÑO 2006</t>
  </si>
  <si>
    <t>30044567-0</t>
  </si>
  <si>
    <t>CONSERVACION INFRAESTRUCTURA RURAL REGION DE AYSEN</t>
  </si>
  <si>
    <t>30061313-0</t>
  </si>
  <si>
    <t>CONSTRUCCION PUENTE EL NEGRO, RUTA 9 NORTE, KM 339.86, ULTIMA ESPERANZA</t>
  </si>
  <si>
    <t>30062430-0</t>
  </si>
  <si>
    <t>CONSERVACION GLOBAL RED VIAL XII REGION - AÑO 2007</t>
  </si>
  <si>
    <t>30068893-0</t>
  </si>
  <si>
    <t>AMPLIACION RUTA 9, PUNTA ARENAS - AEROPUERTO, KM 8,1 - KM 12,1 /  KM 13,8 - 18,4</t>
  </si>
  <si>
    <t>30070402-0</t>
  </si>
  <si>
    <t>CONSTRUCCION CAMINO DE PENETRACION SENO ULTIMA ESPERANZA - FIORDO STAINES</t>
  </si>
  <si>
    <t>30070683-0</t>
  </si>
  <si>
    <t>CONSERVACION GLOBAL RED VIAL XII REGION - AÑO 2008</t>
  </si>
  <si>
    <t>30072419-0</t>
  </si>
  <si>
    <t>CONSTRUCCION PUENTE RIO GRANDE Y SUS ACCESOS, RUTA Y-85, XII REGION</t>
  </si>
  <si>
    <t>30083221-0</t>
  </si>
  <si>
    <t>CONSERVACION GLOBAL RED VIAL XII REGION - AÑO 2009</t>
  </si>
  <si>
    <t>30083307-0</t>
  </si>
  <si>
    <t>CONSERVACION RED VIAL XII REGION - AÑOS 2009 - 2011</t>
  </si>
  <si>
    <t>30083644-0</t>
  </si>
  <si>
    <t xml:space="preserve">CONSERVACION RED VIAL ADMINISTRACION DIRECTA XII REGION AÑO 2009 </t>
  </si>
  <si>
    <t>20113768-0</t>
  </si>
  <si>
    <t>REPOSICION RUTA G-35 SAN BERNARDO - PTE.ALTO - LAS VIZCACHAS -</t>
  </si>
  <si>
    <t>20113944-1</t>
  </si>
  <si>
    <t>MEJORAMIENTO RUTAS G-30-46 CERRILLOS - LONQUEN</t>
  </si>
  <si>
    <t>20129129-0</t>
  </si>
  <si>
    <t>HABILITACION INTERSECCION CALLE SAN JOSE - AVENIDA DIEGO PORTALES (TRANSANTIAGO)</t>
  </si>
  <si>
    <t>20157675-0</t>
  </si>
  <si>
    <t>CONSTRUCCION PUENTE LA PUNTILLA DE LONQUEN EN RUTA G-46, REGION METROPOLITANA</t>
  </si>
  <si>
    <t>20164842-0</t>
  </si>
  <si>
    <t>MEJORAMIENTO RUTA G-660 CRUCE RUTA G-60 (CULIPRAN) - LO CHACON</t>
  </si>
  <si>
    <t>20191767-0</t>
  </si>
  <si>
    <t>REPOSICION PUENTES REGION METROPOLITANA</t>
  </si>
  <si>
    <t>20193554-0</t>
  </si>
  <si>
    <t>REPOSICION PAVIMENTO RUTA G-78 SECTOR: MALLOCO - TALAGANTE - EL MONTE</t>
  </si>
  <si>
    <t>20196207-0</t>
  </si>
  <si>
    <t>HABILITACION CORREDOR DE TRANSPORTE PUBLICO AVENIDA GRECIA</t>
  </si>
  <si>
    <t>27000257-0</t>
  </si>
  <si>
    <t>OBRAS DE EMERGENCIA PARA LA PUESTA EN MARCHA DE TRANSANTIAGO</t>
  </si>
  <si>
    <t>27000278-0</t>
  </si>
  <si>
    <t>REPARACION EMERGENCIA PUENTE MAIPO ANTIGUO, UBICADO EN RUTA 5 SUR Y ACCESOS</t>
  </si>
  <si>
    <t>30038133-0</t>
  </si>
  <si>
    <t>REPOSICION Y CONSTRUCCION DE PUENTES VARIAS PROVINCIAS, REGION METROPOLITANA</t>
  </si>
  <si>
    <t>30038145-0</t>
  </si>
  <si>
    <t>REPOSICION PUENTE EL ROSARIO EN CAMINO PINTUE - LOS PERALES S/R</t>
  </si>
  <si>
    <t>30039876-0</t>
  </si>
  <si>
    <t>CONSERVACION PERIODICA CAMINO SANTIAGO - FARELLONES - LA PARVA, ROL G-21</t>
  </si>
  <si>
    <t>30042088-0</t>
  </si>
  <si>
    <t>CONSTRUCCION CONEXIÓN VIAL RUTA SAN ANTONIO DE NALTAGUA - MELIPILLA</t>
  </si>
  <si>
    <t>30043454-0</t>
  </si>
  <si>
    <t>MEJORAMIENTO RUTA G-25 SECTOR PUENTE EL YESO - EL VOLCAN</t>
  </si>
  <si>
    <t>30043469-0</t>
  </si>
  <si>
    <t>REPOSICION RUTA G-45, SAN BERNARDO ALTO JAHUEL</t>
  </si>
  <si>
    <t>30044467-0</t>
  </si>
  <si>
    <t>MEJORAMIENTO CRUCERO - LIMITE REGIONAL, S/R, KM. 0,0 A KM. 6,5</t>
  </si>
  <si>
    <t>30044660-0</t>
  </si>
  <si>
    <t>REPOSICION PUENTE AGUILA NORTE EN CAMINO AGUILA NORTE, S/R</t>
  </si>
  <si>
    <t>30046195-0</t>
  </si>
  <si>
    <t>CONSERVACION RED VIAL XIII REGION: AÑOS 2006 - 2008</t>
  </si>
  <si>
    <t>30053949-0</t>
  </si>
  <si>
    <t>REPOSICION PUENTES PAICO I (PICHIPOLPAICO) Y PAICO II (CERRO BLANCO)</t>
  </si>
  <si>
    <t>30057584-0</t>
  </si>
  <si>
    <t>HABILITACION CORREDOR TRANSPORTE PUBLICO PEDRO AGUIRRE CERDA</t>
  </si>
  <si>
    <t>30057587-0</t>
  </si>
  <si>
    <t>HABILITACION CORREDOR DE TRANSPORTE PUBLICO PAJARITOS SUR</t>
  </si>
  <si>
    <t>30057589-0</t>
  </si>
  <si>
    <t>HABILITACION CORREDOR TRANSPORTE PUBLICO VICUÑA MACKENNA</t>
  </si>
  <si>
    <t>30057590-0</t>
  </si>
  <si>
    <t>HABILITACION CORREDOR TRANSPORTE PUBLICO LAS INDUSTRIAS</t>
  </si>
  <si>
    <t>30057591-0</t>
  </si>
  <si>
    <t>HABILITACION CONEXION  ANILLO INTERIOR</t>
  </si>
  <si>
    <t>30061003-0</t>
  </si>
  <si>
    <t>REPOSICION DE PAVIMENTOS RED TRANSANTIAGO</t>
  </si>
  <si>
    <t>30061650-0</t>
  </si>
  <si>
    <t>CONSTRUCCION COSTANERA DEL MAIPO, TRAMO PUENTE LOS MORROS - RUTA G-46</t>
  </si>
  <si>
    <t>30061863-0</t>
  </si>
  <si>
    <t>REPOSICION RUTA G-25 SANTIAGO - EL VOLCAN KM 11,6 AL KM 32,5</t>
  </si>
  <si>
    <t>30062140-0</t>
  </si>
  <si>
    <t>REPOSICION Y CONSTRUCCION PUENTES Y LOSAS, PROVINCIAS  CHACABUCO - MELIPILLA - TALAGANTE</t>
  </si>
  <si>
    <t>30063813-0</t>
  </si>
  <si>
    <t>CONSERVACION GLOBAL DE CAMINOS PROVINCIAS SANTIAGO Y CHACABUCO, 2007 REGION METROPOLITANA</t>
  </si>
  <si>
    <t>30065363-0</t>
  </si>
  <si>
    <t>CONSERVACION CAMINO SANTIAGO - LOS ANDES (TRAMO ANTIGUO), COLINA</t>
  </si>
  <si>
    <t>30065369-0</t>
  </si>
  <si>
    <t>CONSERVACION CAMINO MELIPILLA - CASABLANCA, ROL G-74-F KMS. 28,79 - 34,1</t>
  </si>
  <si>
    <t>30065377-0</t>
  </si>
  <si>
    <t>MEJORAMIENTO CAMINO LAGUNILLAS G-355, KM. 0,0 - 19 COMUNA DE SAN JOSE DE MAIPO</t>
  </si>
  <si>
    <t>30065433-0</t>
  </si>
  <si>
    <t>REPOSICION PAVIMENTO RUTA G-150: PANAMERICANA - LAMPA</t>
  </si>
  <si>
    <t>30069171-0</t>
  </si>
  <si>
    <t>REPARACION PUENTE GENERAL VELASQUEZ</t>
  </si>
  <si>
    <t>30069611-0</t>
  </si>
  <si>
    <t>CONSERVACION GLOBAL DE CAMINOS PROGRAMA ADICIONAL AÑO 2007 REGION METROPOLITANA</t>
  </si>
  <si>
    <t>30069820-0</t>
  </si>
  <si>
    <t>CONSERVACION CAMINOS PROGRAMA CEPILLADOS, SELLOS Y RECAPADOS 2007, RM</t>
  </si>
  <si>
    <t>30069837-0</t>
  </si>
  <si>
    <t>CONSERVACION GLOBAL MIXTO NIVEL SERVICIO - PRECIO UNITARIO, MELIPILLA NORTE REGION METROPOLITANA</t>
  </si>
  <si>
    <t>30069845-0</t>
  </si>
  <si>
    <t>CONSERVACION GLOBAL MIXTO NIVEL SERVICIOS - PRECIOS UNITARIOS, MELIPILLA SUR REGION METROPOLITANA</t>
  </si>
  <si>
    <t>30069911-0</t>
  </si>
  <si>
    <t>CONSERVACION GLOBAL RED VIAL PROVINCIAS MAIPO Y CORDILLERA, 2008, RM</t>
  </si>
  <si>
    <t>30070213-0</t>
  </si>
  <si>
    <t>CONSTRUCCION CALETERAS RUTA 5 SUR S: LO ESPEJO - SAN BERNARDO</t>
  </si>
  <si>
    <t>30070482-0</t>
  </si>
  <si>
    <t>HABILITACION CORREDOR DE TRANSPORTE PUBLICO AVENIDA DORSAL</t>
  </si>
  <si>
    <t>30070487-0</t>
  </si>
  <si>
    <t>HABILITACION  CORREDOR DE TRANSPORTE PUBLICO AVENIDA DEPARTAMENTAL</t>
  </si>
  <si>
    <t>30070500-0</t>
  </si>
  <si>
    <t>MEJORAMIENTO EJE AVENIDA LA FLORIDA</t>
  </si>
  <si>
    <t>30070507-0</t>
  </si>
  <si>
    <t>CONSERVACION GLOBAL DE CAMINOS PROVINCIA TALAGANTE, AÑO 2008 REGION METROPOLITANA</t>
  </si>
  <si>
    <t>30070584-0</t>
  </si>
  <si>
    <t>REPOSICION PUENTE RINCÓN DE PAINE, EN RUTA G-505, COMUNA DE PAINE</t>
  </si>
  <si>
    <t>30074253-0</t>
  </si>
  <si>
    <t>REPOSICION RUTA G-25 S. SAN JOSE DE MAIPO - SAN GABRIEL</t>
  </si>
  <si>
    <t>30075188-0</t>
  </si>
  <si>
    <t>HABILITACION CORREDOR TRANSPORTE PUBLICO AVENIDA SANTA ROSA SUR (TRANSANTIAGO)</t>
  </si>
  <si>
    <t>30075371-0</t>
  </si>
  <si>
    <t>CONSTRUCCION SENDAS PEATONALES / CICLOVIAS EN RUTAS DE LA DVRM</t>
  </si>
  <si>
    <t>30079906-0</t>
  </si>
  <si>
    <t>CONSERVACION GLOBAL CAMINOS CORDILLERANOS PROVINCIA SANTIAGO, LO BARNECHEA</t>
  </si>
  <si>
    <t>30082568-0</t>
  </si>
  <si>
    <t>CONSERVACION RED VIAL REGION METROPOLITANA AÑOS 2009-2011</t>
  </si>
  <si>
    <t>30083247-0</t>
  </si>
  <si>
    <t>CONSERVACION EMERGENCIA VARIOS PUENTES REGION METROPOLITANA AÑO 2008</t>
  </si>
  <si>
    <t>30083645-0</t>
  </si>
  <si>
    <t>CONSERVACION RED VIAL ADMINISTRACION DIRECTA REGION METROPOLITANA  AÑO 2009</t>
  </si>
  <si>
    <t>30083956-0</t>
  </si>
  <si>
    <t>CONSERVACION GLOBAL DE CAMINOS REGION METROPOLITANA AÑOS 2009-2011</t>
  </si>
  <si>
    <t>99999999-0</t>
  </si>
  <si>
    <t>20113894-0</t>
  </si>
  <si>
    <t>MEJORAMIENTO RUTA T-35 LOS LAGOS - VALDIVIA</t>
  </si>
  <si>
    <t>20124960-0</t>
  </si>
  <si>
    <t>MEJORAMIENTO RUTA T-345 MAFIL - MALIHUE -</t>
  </si>
  <si>
    <t>20144598-1</t>
  </si>
  <si>
    <t>REPOSICION, CONSTRUCCION CONVENIO DE PROGRAMACION DE PUENTES, PROVINCIA DE VALDIVIA</t>
  </si>
  <si>
    <t>20157627-0</t>
  </si>
  <si>
    <t>MEJORAMIENTO PASADA POR VALDIVIA EJE PEDRO AGUIRRE CERDA</t>
  </si>
  <si>
    <t>20177439-0</t>
  </si>
  <si>
    <t>REPOSICION PUENTE RIO BUENO EN RUTA T-71</t>
  </si>
  <si>
    <t>20183699-0</t>
  </si>
  <si>
    <t>REPOSICION PAV. RUTA 207 S: CRUCE RUTA T-60(LOS ULMOS) - VALDIVIA -</t>
  </si>
  <si>
    <t>20190030-0</t>
  </si>
  <si>
    <t>MEJORAMIENTO CONSTRUCCION CONEXION VIAL T-775 SECTOR CRUCE T-75 (PUERTO NUEVO) - T-85 (QUILLAICO)</t>
  </si>
  <si>
    <t>30027313-0</t>
  </si>
  <si>
    <t>REPOSICION CONSTRUCCION RUTA INTERLAGOS. SECTOR: ÑANCUL - SANTA LAURA</t>
  </si>
  <si>
    <t>30040227-0</t>
  </si>
  <si>
    <t>MEJORAMIENTO RUTA T-720 SECTOR: LAS VENTANAS - LOS TRACTORES</t>
  </si>
  <si>
    <t>30057800-0</t>
  </si>
  <si>
    <t>MEJORAMIENTO RUTA T-85 VARIOS TRAMOS EN LAGO RANCO - CALCURRUPE</t>
  </si>
  <si>
    <t>30061661-0</t>
  </si>
  <si>
    <t>MEJORAMIENTO RUTA T-35, LOS LAGOS VALDIVIA SECTOR: ANTILHUE - VALDIVIA</t>
  </si>
  <si>
    <t>30061822-0</t>
  </si>
  <si>
    <t>MEJORAMIENTO RUTA INTERLAGOS T-835; T-905 SECTOR: CAYURRUCA - TRAPI - CRUCERO</t>
  </si>
  <si>
    <t>30062619-0</t>
  </si>
  <si>
    <t>REPOSICION PUENTES HUICHALAFQUEN, PIRINEL Y BLANCO EN RUTA T-47</t>
  </si>
  <si>
    <t>30062890-0</t>
  </si>
  <si>
    <t>CONSTRUCCION PUENTE CAU CAU Y ACCESOS, VALDIVIA</t>
  </si>
  <si>
    <t>30069431-0</t>
  </si>
  <si>
    <t>MEJORAMIENTO RUTA 203-CH, T-47; SECTOR: RUCATREHUA - CHOSHUENCO - ACCESO CHOSHUENCO</t>
  </si>
  <si>
    <t>30070384-0</t>
  </si>
  <si>
    <t>MEJORAMIENTO RUTA T-785 SECTOR: COIQUE - CRUCE RUTA T-75 (PUERTO NUEVO)</t>
  </si>
  <si>
    <t>30070463-0</t>
  </si>
  <si>
    <t>CONSTRUCCION CIRCUNVALACION VALDIVIA Y PUENTE SANTA ELVIRA</t>
  </si>
  <si>
    <t>30070470-0</t>
  </si>
  <si>
    <t>REPOSICION  PAVIMENTO RUTA 205 ACCESO NORTE A VALDIVIA</t>
  </si>
  <si>
    <t>30071390-0</t>
  </si>
  <si>
    <t>MEJORAMIENTO RUTAS S/ROL, T-981-U SECTOR: CRUCERO - ENTRELAGOS</t>
  </si>
  <si>
    <t>30072725-0</t>
  </si>
  <si>
    <t>REPOSICION CONSTRUCCION RUTAS T-47 Y T-45 S:CHOSHUENCO-LAGORIÑIHUE .</t>
  </si>
  <si>
    <t>30076505-0</t>
  </si>
  <si>
    <t>REPOSICION, CONSTRUCCION RUTA INTERLAGOS SECTOR ÑANCUL - LAS HUELLAS</t>
  </si>
  <si>
    <t>30076539-0</t>
  </si>
  <si>
    <t>CONSERVACION GLOBAL RED VIAL REGION DE LOS RIOS AÑO 2008</t>
  </si>
  <si>
    <t>30076736-0</t>
  </si>
  <si>
    <t>MEJORAMIENTO REHABILITACION Y CONSERVACION RED VIAL XIV REGION (1° ETAPA)</t>
  </si>
  <si>
    <t>30078428-0</t>
  </si>
  <si>
    <t>REPOSICION PTE. TRAIGUEN N° 2 CAMINO CR.LONG. SUR - LA UNION ROL T-70</t>
  </si>
  <si>
    <t>30078640-0</t>
  </si>
  <si>
    <t>CONSERVACION RED VIAL REGION DE LOS RIOS AÑO 2008</t>
  </si>
  <si>
    <t>30078642-0</t>
  </si>
  <si>
    <t>CONSERVACION RED VIAL XIV REGION, PLAN INDIGENA</t>
  </si>
  <si>
    <t>30078644-0</t>
  </si>
  <si>
    <t>CONSERVACION PERIODICA PUENTES XIV REGION AÑOS 2008-2009</t>
  </si>
  <si>
    <t>30080631-0</t>
  </si>
  <si>
    <t>REPOSICION PAVIMENTO RUTAS T-70 Y T-71 CRUCE LONGITUDINAL, LA UNION - RIO BUENO</t>
  </si>
  <si>
    <t>30082773-0</t>
  </si>
  <si>
    <t>CONSERVACION GLOBAL RED VIAL XIV REGION DE LOS RIOS AÑOS 2009-2011</t>
  </si>
  <si>
    <t>30082781-0</t>
  </si>
  <si>
    <t>CONSERVACION RED VIAL REGION DE LOS RIOS AÑOS 2009-2011</t>
  </si>
  <si>
    <t>30083647-0</t>
  </si>
  <si>
    <t>CONSERVACION RED VIAL ADMINISTRACION DIRECTA XIV REGION AÑO 2009</t>
  </si>
  <si>
    <t>30036559-0</t>
  </si>
  <si>
    <t>CONSTRUCCION REPOSICION RED VIAL ANDINA SECTOR: PARINACOTA - VISVIRI</t>
  </si>
  <si>
    <t>30076562-0</t>
  </si>
  <si>
    <t>CONSERVACION GLOBAL CAMINOS RED VIAL PROVINCIA DE PARINACOTA 2008 - 2010</t>
  </si>
  <si>
    <t>30076726-0</t>
  </si>
  <si>
    <t>REPOSICION RUTA 11 CH, SECTOR: ARICA TAMBO QUEMADO KM 36 - 60</t>
  </si>
  <si>
    <t>30077061-0</t>
  </si>
  <si>
    <t>REPOSICION RUTA 11 CH, SECTOR: ARICA TAMBO QUEMADO KM 170 AL 192</t>
  </si>
  <si>
    <t>30078641-0</t>
  </si>
  <si>
    <t>CONSERVACION RED VIAL ARICA - PARINACOTA - AÑOS 2008 - 2010</t>
  </si>
  <si>
    <t>30079222-0</t>
  </si>
  <si>
    <t>REPOSICION PAVIMENTO Y CONSTRUCCION 3ª PISTA RUTA 5, SECTOR: CUESTA ACHA</t>
  </si>
  <si>
    <t>30081008-0</t>
  </si>
  <si>
    <t>CONSERVACION SANEAMIENTO CAMINOS RURALES ARICA Y PARINACOTA ETAPA I</t>
  </si>
  <si>
    <t>30081072-0</t>
  </si>
  <si>
    <t>REPOSICION PAVIMENTO Y CONSTRUCCION 3ª PISTA CUESTA CHACA NORTE</t>
  </si>
  <si>
    <t>30081325-0</t>
  </si>
  <si>
    <t>CONSERVACION RED VIAL REGIÓN ARICA Y PARINACOTA 2009-2011</t>
  </si>
  <si>
    <t>30081377-0</t>
  </si>
  <si>
    <t xml:space="preserve">CONSERVACION GLOBAL RED VIAL PROVINCIA ARICA 2009-2011 ETAPA VIII </t>
  </si>
  <si>
    <t>30083629-0</t>
  </si>
  <si>
    <t>REPOSICION RUTA 11-CH, SECTOR ARICA - TAMBO QUEMADO SECTOR: ACCESO MINA COTACOTANI</t>
  </si>
  <si>
    <t>30083648-0</t>
  </si>
  <si>
    <t>CONSERVACION RED VIAL ADMINISTRACION DIRECTA XV REGION AÑO 2009</t>
  </si>
  <si>
    <t>20071334-0</t>
  </si>
  <si>
    <t>CONSTRUCCION DE PASARELAS EN RED VIAL NACIONAL</t>
  </si>
  <si>
    <t>20088621-0</t>
  </si>
  <si>
    <t>CONSTRUCCION Y REPOSICION CONEXION VIAL RUTA COSTERA VIII, IX Y X REGIONES</t>
  </si>
  <si>
    <t>20169042-0</t>
  </si>
  <si>
    <t>HABILITACION DE PROYECTOS DE SEGURIDAD VIAL</t>
  </si>
  <si>
    <t>20183209-0</t>
  </si>
  <si>
    <t>CONSTRUCCION CONEXION VIAL RALCO - LONQUIMAY, VIII Y IX REGIONES</t>
  </si>
  <si>
    <t>20187820-0</t>
  </si>
  <si>
    <t>MEJORAMIENTO RUTA J-70-I, SECTOR CRUCE RUTA J-60 (PARRONAL) - LIMITE REGIONAL</t>
  </si>
  <si>
    <t>27000010-0</t>
  </si>
  <si>
    <t>REINTEGRO A CONCESIONARIAS PERMISOS POR SOBREPESO</t>
  </si>
  <si>
    <t>27000230-0</t>
  </si>
  <si>
    <t>ASESORIA PARA EL PROGRAMA DE REHABILITACION Y CONSERVACION DE REDES VIALES POR NIVEL DE SERVICIOS</t>
  </si>
  <si>
    <t>30019130-0</t>
  </si>
  <si>
    <t>EQUIPAMIENTO REPOSICION EQUIPOS TUNELES RED VIAL NACIONAL</t>
  </si>
  <si>
    <t>30038349-0</t>
  </si>
  <si>
    <t>REPOSICION PUENTE BOYERUCA EN RUTA I-524 (LIMITE VI-VII REGION)</t>
  </si>
  <si>
    <t>30043664-0</t>
  </si>
  <si>
    <t>CONSERVACION PLAZAS DE PESAJE RED BASICA AÑOS 2006 - 2007</t>
  </si>
  <si>
    <t>30059675-0</t>
  </si>
  <si>
    <t>CONSTRUCCION REPOSICION CONEXION VIAL RUTA COSTERA IX - X REGIONES</t>
  </si>
  <si>
    <t>30062263-0</t>
  </si>
  <si>
    <t>CONSERVACION PLAZAS DE PEAJE RED VIAL BASICA AÑO 2007</t>
  </si>
  <si>
    <t>30062692-0</t>
  </si>
  <si>
    <t>CONSTRUCCION PISTAS PARA PESAJE MOVIL</t>
  </si>
  <si>
    <t>30062742-0</t>
  </si>
  <si>
    <t>CONSERVACION PLAZAS DE PESAJE RED VIAL AÑO 2007</t>
  </si>
  <si>
    <t>30068442-0</t>
  </si>
  <si>
    <t>AMPLIACION, REPOSICION DE RED DE ESTACIONES DE CONTEO CONTINUO 2007</t>
  </si>
  <si>
    <t>30069291-0</t>
  </si>
  <si>
    <t>REPOSICION MEJOR. RUTA B-15-A, OLLAGUE - LIM I REG - COLLAHUASI (CMT)</t>
  </si>
  <si>
    <t>30069505-0</t>
  </si>
  <si>
    <t>CONSERVACION TUNELES RED VIAL NACIONAL</t>
  </si>
  <si>
    <t>30070364-0</t>
  </si>
  <si>
    <t>CONSERVACION Y REPARACION PLAZAS DE PESAJE EN RED VIAL AÑO 2008</t>
  </si>
  <si>
    <t>30077158-0</t>
  </si>
  <si>
    <t>REPOSICION RUTAS G-60, I-124, SECTOR: CRUCE LAS ARAÑAS - CAMINO LITUECHE</t>
  </si>
  <si>
    <t>30083770-0</t>
  </si>
  <si>
    <t>CONSERVACION Y REPOSICION ESTACIONES DE PESAJE FIJAS AUTOMATICAS</t>
  </si>
  <si>
    <t>30083771-0</t>
  </si>
  <si>
    <t>CONSERVACION RED NACIONAL DE PESAJE</t>
  </si>
  <si>
    <t>MONTO DE INVERSION PROGRAMADA POR TRIMESTRE</t>
  </si>
  <si>
    <t>TOTAL INVERSION 2009</t>
  </si>
  <si>
    <t>PROGRAMACION  DE INVERSION POR TRIMESTRE</t>
  </si>
  <si>
    <t>TOTAL</t>
  </si>
  <si>
    <t xml:space="preserve">TRANSANTIAGO DEBERÍA SUMAR M$ 106.200.000, SI NO HAY MÁS  DATOS PODRÍAN PONER UN GLOBAL "PROYECTOS POR DEFINIR CON EL PRESUPUESTO RESTANTE, PROGRAMADO PARA EL ÚLTIMO TRIMESTRE </t>
  </si>
  <si>
    <t>primer trim original</t>
  </si>
  <si>
    <t>cuarto trim original</t>
  </si>
  <si>
    <t>30087204-0</t>
  </si>
  <si>
    <t>CONSERVACION RED VIAL TRANSANTIAGO MOP 2009</t>
  </si>
  <si>
    <t>EXPROPIACIONES TRANSANTIAGO</t>
  </si>
  <si>
    <t>CONSERVACION VICUÑA MACKENNA</t>
  </si>
  <si>
    <t>CONSERVACION BLANCO ENCALADA</t>
  </si>
  <si>
    <t>CONSERVACION EYSAGUIRRE - ACCESO SUR</t>
  </si>
  <si>
    <t>OTRAS CONSERVACION RED VIAL TRANSANTIAGO</t>
  </si>
  <si>
    <t>REG</t>
  </si>
  <si>
    <t>ITEM</t>
  </si>
  <si>
    <t>CODIGO BIP</t>
  </si>
  <si>
    <t>NOMBRE PROYECTO</t>
  </si>
  <si>
    <t>segundo trim</t>
  </si>
  <si>
    <t>tercer trim</t>
  </si>
  <si>
    <t>cuarto trim</t>
  </si>
  <si>
    <t>20176096-0</t>
  </si>
  <si>
    <t>DIAGNOSTICO SEGUIMIENTO TECNICAS MIXTAS ESTABILIZACION Y PROTECCION DE TALUDES</t>
  </si>
  <si>
    <t>30034850-0</t>
  </si>
  <si>
    <t>DIAGNOSTICO ELABORACION METODOLOGIA PARA AUDITORIAS SEGURIDAD VIAL</t>
  </si>
  <si>
    <t>30035443-0</t>
  </si>
  <si>
    <t>DIAGNOSTICO GESTION VIAL: SEGUIMIENTO PAVIMENTOS ASFALTICOS</t>
  </si>
  <si>
    <t>30035468-0</t>
  </si>
  <si>
    <t>DIAGNOSTICO GESTION VIAL: MODELOS DETERIORO PAVIMENTOS HORMIGON</t>
  </si>
  <si>
    <t>30035491-0</t>
  </si>
  <si>
    <t>DIAGNOSTICO GESTION VIAL: MODELOS DETERIORO RECAPADO ASFALTICO</t>
  </si>
  <si>
    <t>30078054-0</t>
  </si>
  <si>
    <t>ASESORIA PARA LA IMPLEMENTACION DEL PROGRAMA DE CONCESION DE  MEJORAMIENTO. REHABILITACION Y CONSERVACION DE REDES VIALES REGIONALES VI II ETAPA, VII, VIII Y XIV</t>
  </si>
  <si>
    <t>30078055-0</t>
  </si>
  <si>
    <t>ANALISIS ADMINISTRACION Y EXPLOTACION DE LOS CONTRATOS DE CONCESION - CONSERVACION IV Y VI REGIONES</t>
  </si>
  <si>
    <t>30042939-0</t>
  </si>
  <si>
    <t>CONSERVACION RED VIAL I REGION - AÑOS 2006 - 2008</t>
  </si>
  <si>
    <t>30042940-0</t>
  </si>
  <si>
    <t>CONSERVACION GLOBAL RED VIAL I REGION - AÑO 2006</t>
  </si>
  <si>
    <t>30061396-0</t>
  </si>
  <si>
    <t>REPOSICION PAVIMENTO RUTA 5 SECTOR: PINTADOS - BIFURCACION HUARA</t>
  </si>
  <si>
    <t>30068929-0</t>
  </si>
  <si>
    <t>REPOSICION  15-CH (EX A-55) H-C, KM 50,00 AL KM 164, POR SECTORES</t>
  </si>
  <si>
    <t>30069024-0</t>
  </si>
  <si>
    <t>CONSERVACION GLOBAL DE CAMINOS AÑO 2007 RED VIAL I REGION</t>
  </si>
  <si>
    <t>30069106-0</t>
  </si>
  <si>
    <t>CONSTRUCCION ESTACION PLAZA DE PESAJE DE COLCHANE .</t>
  </si>
  <si>
    <t>30076559-0</t>
  </si>
  <si>
    <t>CONSERVACION GLOBAL RED VIAL REGION DE TARAPACA, AÑO 2008 - 2010</t>
  </si>
  <si>
    <t>30078069-0</t>
  </si>
  <si>
    <t>REPOSICION RUTAS A-16 Y A-616 ACCESO A IQUIQUE, REGION DE TARAPACA</t>
  </si>
  <si>
    <t>30078070-0</t>
  </si>
  <si>
    <t>REPOSICION PUENTE TANA, EN RUTA 5, REGION DE TARAPACA</t>
  </si>
  <si>
    <t>30078919-0</t>
  </si>
  <si>
    <t>REPOSICION PUENTE TILIVICHE EN RUTA 5, REGION DE TARAPACA</t>
  </si>
  <si>
    <t>30079812-0</t>
  </si>
  <si>
    <t>CONSERVACION DE TALUDES RUTA A-16, SECTOR IQUIQUE-ALTO HOSPICIO</t>
  </si>
  <si>
    <t>30081350-0</t>
  </si>
  <si>
    <t>CONSERVACION RED VIAL REG TARAPACA 2009 2010 2011</t>
  </si>
  <si>
    <t>30081514-0</t>
  </si>
  <si>
    <t>CONSERVACION GLOBAL DE CAMINOS AÑOS 2009 2010 2011</t>
  </si>
  <si>
    <t>30083633-0</t>
  </si>
  <si>
    <t>CONSERVACION RED VIAL ADMINISTRACION DIRECTA I REGION AÑO 2009</t>
  </si>
  <si>
    <t>30083787-0</t>
  </si>
  <si>
    <t>REPOSICION RUTA 15 CH, HUARA COLCHANE, SECTOR KM 84 AL 87,5</t>
  </si>
  <si>
    <t>20095348-0</t>
  </si>
  <si>
    <t>MEJORAMIENTO AVENIDA SALVADOR ALLENDE</t>
  </si>
  <si>
    <t>20101419-0</t>
  </si>
  <si>
    <t>MEJORAMIENTO RUTA 1 SECTOR TALTAL CALETA EL COBRE</t>
  </si>
  <si>
    <t>20114105-0</t>
  </si>
  <si>
    <t>REPARACION PUENTE QUILLAGUA EN RUTA 5 II REGION</t>
  </si>
  <si>
    <t>20133215-0</t>
  </si>
  <si>
    <t>MEJORAMIENTO COSTANERA DE ANTOFAGASTA</t>
  </si>
  <si>
    <t>20150586-0</t>
  </si>
  <si>
    <t>REPOSICION AMPLIACION RUTA 25 SECTOR: CIRCUNVALACION DE CALAMA</t>
  </si>
  <si>
    <t>20174511-0</t>
  </si>
  <si>
    <t>MEJORAMIENTO RUTAS B-710 Y B-70 PAPOSO - VARILLAS</t>
  </si>
  <si>
    <t>20185744-0</t>
  </si>
  <si>
    <t>MEJORAMIENTO RUTA ALTIPLANICA: SECTOR PEDRO ATACAMA - EL TATIO</t>
  </si>
  <si>
    <t>30041739-0</t>
  </si>
  <si>
    <t>CONSERVACION RED VIAL II REGION AÑOS 2006 - 2008</t>
  </si>
  <si>
    <t>30061465-0</t>
  </si>
  <si>
    <t>REPOSICION PAVIMENTO RUTA 5 S: LOS VIENTOS - ROSARIO</t>
  </si>
  <si>
    <t>30061493-0</t>
  </si>
  <si>
    <t>REPOSICION PAVIMENTO RUTA 5 SECTOR: ROSARIO - VARILLAS</t>
  </si>
  <si>
    <t>30061517-0</t>
  </si>
  <si>
    <t>REPOSICION PAVIMENTO RUTA 5 SECTOR: IBERIA - QUILLAGUA</t>
  </si>
  <si>
    <t>30061761-0</t>
  </si>
  <si>
    <t>REPOSICION PUENTE PICHI - QUILLAGUA</t>
  </si>
  <si>
    <t>30062176-0</t>
  </si>
  <si>
    <t>REPARACION TUNEL PEDRO GALLEGUILLOS, II REGION</t>
  </si>
  <si>
    <t>30062232-0</t>
  </si>
  <si>
    <t>CONSERVACION GLOBAL RED VIAL II REGION - AÑO 2007</t>
  </si>
  <si>
    <t>30066087-0</t>
  </si>
  <si>
    <t>REPOSICION VARIOS CAMINOS RED VIAL II REGION OBRAS EMERGENCIA</t>
  </si>
  <si>
    <t>30069103-0</t>
  </si>
  <si>
    <t>CONSERVACION GLOBAL DE CAMINOS PROGRAMA ADICIONAL AÑO 2007 II REGION</t>
  </si>
  <si>
    <t>30069971-0</t>
  </si>
  <si>
    <t>REPOSICION PAVIMENTO RUTA 5, SECTOR: LAS BOMBAS - BIFURCACION TALTAL</t>
  </si>
  <si>
    <t>30071122-0</t>
  </si>
  <si>
    <t>REPOSICION RUTA B-24 SECTOR: CRUCERO (RUTA 5) TOCOPILLA</t>
  </si>
  <si>
    <t>30074237-0</t>
  </si>
  <si>
    <t>CONSERVACION GLOBAL RED VIAL II REGION AÑO 2008</t>
  </si>
  <si>
    <t>30079455-0</t>
  </si>
  <si>
    <t>OBRAS DE MEJORAMIENTO RUTA 1 SECTOR: GATICO-TUNEL GALLEGUILLOS</t>
  </si>
  <si>
    <t>30079580-0</t>
  </si>
  <si>
    <t>OBRAS DE EMERGENCIA MEJORAMIENTO CONEXIÓN RUTA B-160 - R  SIN ROL (CUESTA EL TORO)</t>
  </si>
  <si>
    <t>30080229-0</t>
  </si>
  <si>
    <t xml:space="preserve">CONSERVACION GLOBAL II REGION AÑO 2009 2010 2011 </t>
  </si>
  <si>
    <t>30083634-0</t>
  </si>
  <si>
    <t>CONSERVACION RED VIAL ADMINISTRACION DIRECTA II REGION AÑO 2009</t>
  </si>
  <si>
    <t>30083947-0</t>
  </si>
  <si>
    <t>CONSERVACIÓN RED VIAL REGION DE ANTOFAGASTA AÑOS 2009 - 2011</t>
  </si>
  <si>
    <t>20124091-1</t>
  </si>
  <si>
    <t>MEJORAMIENTO RUTA C-495 SECTOR: ALTO DEL CARMEN - EL TRANSITO</t>
  </si>
  <si>
    <t>20154656-0</t>
  </si>
  <si>
    <t>REPOSICION PAVIMENTO RUTA 5 SECTOR: PORTOFINO - CHAÑARAL</t>
  </si>
  <si>
    <t>20154686-0</t>
  </si>
  <si>
    <t>MEJORAMIENTO RUTA C-453 JUNTAS - IGLESIA COLORADA</t>
  </si>
  <si>
    <t>20171095-0</t>
  </si>
  <si>
    <t>MEJORAMIENTO PASO SAN FRANCISCO EN TERCERA REGION</t>
  </si>
  <si>
    <t>20190055-0</t>
  </si>
  <si>
    <t>CONSTRUCCION CAMINO COSTERO CARRIZAL - BAHIA SALADA</t>
  </si>
  <si>
    <t>20190064-0</t>
  </si>
  <si>
    <t>CONSTRUCCION CAMINO BAHIA SALADA - PUERTO VIEJO - CALDERA</t>
  </si>
  <si>
    <t>30002855-0</t>
  </si>
  <si>
    <t>REPOSICION PUENTE MALAGUIN Y OTROS EN RUTA C-495 ALTO DEL CARMEN</t>
  </si>
  <si>
    <t>30032783-0</t>
  </si>
  <si>
    <t>REPOSICION RUTA C-17 INCA DE ORO DIEGO DE ALMAGRO</t>
  </si>
  <si>
    <t>30037838-0</t>
  </si>
  <si>
    <t>MEJORAMIENTO RUTA C-386, BIFURCACION RUTA TOLEDO (BY PASS A COPIAPO)</t>
  </si>
  <si>
    <t>30037842-0</t>
  </si>
  <si>
    <t>MEJORAMIENTO RUTA C-495, EL TRANSITO - JUNTA DE VALERIANO, ETAPA I</t>
  </si>
  <si>
    <t>30044949-0</t>
  </si>
  <si>
    <t>CONSERVACION RED VIAL REGION DE ATACAMA 2006 - 2009</t>
  </si>
  <si>
    <t>30061491-0</t>
  </si>
  <si>
    <t>REPOSICION PAVIMENTO RUTA 5 SECTOR: CHAÑARAL - LIMITE II REGION</t>
  </si>
  <si>
    <t>30062116-0</t>
  </si>
  <si>
    <t>REPOSICION PAVIMENTO RUTAS 31-CH, C-17 SECTOR PAIPOTE - INCA DE ORO</t>
  </si>
  <si>
    <t>30062484-0</t>
  </si>
  <si>
    <t>CONSERVACION GLOBAL RED VIAL ATACAMA 2007 - 2009</t>
  </si>
  <si>
    <t>30067368-0</t>
  </si>
  <si>
    <t>AMPLIACION RUTA 5 SECTOR: COPIAPO - TOLEDO</t>
  </si>
  <si>
    <t>30069015-0</t>
  </si>
  <si>
    <t>CONSERVACION GLOBAL DE CAMINOS PROGRAMA ADICIONAL AÑO 2007 III REGION</t>
  </si>
  <si>
    <t>30069023-0</t>
  </si>
  <si>
    <t>CONSERVACION SELLOS Y RECAPADOS PROGRAMA ADICIONAL AÑO 2007 III REGION</t>
  </si>
  <si>
    <t>30071094-0</t>
  </si>
  <si>
    <t>CONSTRUCCION PUENTE VIÑITA AZUL EN RUTA C-391</t>
  </si>
  <si>
    <t>30073921-0</t>
  </si>
  <si>
    <t>MEJORAMIENTO DE CAMINOS BASICOS EN LOCALIDADES RURALES - III REGION</t>
  </si>
  <si>
    <t>30081422-0</t>
  </si>
  <si>
    <t>CONSERVACION GLOBAL REGION DE ATACAMA 2009-2011</t>
  </si>
  <si>
    <t>30081525-0</t>
  </si>
  <si>
    <t>CONSERVACION RED VIAL ATACAMA 2009-2011</t>
  </si>
  <si>
    <t>30083635-0</t>
  </si>
  <si>
    <t xml:space="preserve">CONSERVACION RED VIAL ADMINISTRACION DIRECTA III REGION AÑO 2009 </t>
  </si>
  <si>
    <t>20072007-2</t>
  </si>
  <si>
    <t>REPOSICION RUTA D-85 CAMINO LONGITUDINAL (LOS VILOS) - ILLAPEL</t>
  </si>
  <si>
    <t>20123963-1</t>
  </si>
  <si>
    <t>CONSTRUCCION MEJORAMIENTO RUTA D-705 SECTOR: EL ARENAL (ILLAPEL) - AUCO - LOS POZOS</t>
  </si>
  <si>
    <t>20139097-0</t>
  </si>
  <si>
    <t>CONSTRUCCION PAVIMENTO ASFALTICO RUTA D-715 COMBARBALA - COGOTI 18</t>
  </si>
  <si>
    <t>20171419-0</t>
  </si>
  <si>
    <t>MEJORAMIENTO RUTA D-557 SECTOR LAS JUNTAS - LOS MOLLES SECTOR LAS JUNTAS RAPEL</t>
  </si>
  <si>
    <t>20176658-0</t>
  </si>
  <si>
    <t>REPOSICION PAVIMENTO RUTA 45 CRUCE LONGITUDINAL (SOCOS) - OVALLE</t>
  </si>
  <si>
    <t>20190859-0</t>
  </si>
  <si>
    <t>CONSERVACION RED VIAL COMUNAL NACIONAL IV REGION</t>
  </si>
  <si>
    <t>20193112-0</t>
  </si>
  <si>
    <t>MEJORAMIENTO RUTA 64D305 ALTOVALSOL - LAS ROJAS - PELICANA</t>
  </si>
  <si>
    <t>20193541-0</t>
  </si>
  <si>
    <t>MEJORAMIENTO RUTAS D-110 Y D-116 SECTOR: CRUCE RUTA 5 - CHOROS BAJOS - PLAYA CHOROS</t>
  </si>
  <si>
    <t>27000228-0</t>
  </si>
  <si>
    <t>ESTUDIOS DEMANDA, INGENIERIA Y EVALUACION SOCIAL DE LA RED VIAL NORTE IV REGION</t>
  </si>
  <si>
    <t>30005299-0</t>
  </si>
  <si>
    <t>MEJORAMIENTO AMPLIACION RUTA 5 SECTOR: COQUIMBO - LA SERENA (ETAPA II)</t>
  </si>
  <si>
    <t>30007780-0</t>
  </si>
  <si>
    <t>REPOSICION RUTA D-605, SECTOR PUNITAQUI - COMBARBALA</t>
  </si>
  <si>
    <t>30034051-0</t>
  </si>
  <si>
    <t>CONSTRUCCION  VARIANTE SECTOR: CRUCE RUTA D-37-E (LIMAHUIDA) - CRUCE RUTA D-081 (PERALILLO)</t>
  </si>
  <si>
    <t>30035937-0</t>
  </si>
  <si>
    <t>REPOSICION RUTA D-55 COMBARBALA - MONTE PATRIA - OVALLE</t>
  </si>
  <si>
    <t>30042765-0</t>
  </si>
  <si>
    <t>MEJORAMIENTO RUTA D-805 ILLAPEL - CAREN, SECTOR CARCAMO - HUINTIL</t>
  </si>
  <si>
    <t>30045349-0</t>
  </si>
  <si>
    <t>CONSERVACION RED VIAL IV REGION - AÑOS 2006 - 2008</t>
  </si>
  <si>
    <t>30045526-0</t>
  </si>
  <si>
    <t>CONSERVACION GLOBAL RED VIAL IV REGION - AÑO 2006</t>
  </si>
  <si>
    <t>30058456-0</t>
  </si>
  <si>
    <t>REPOSICION PUENTE CARCAMO EN RUTA D-55, IV REGION</t>
  </si>
  <si>
    <t>30058469-0</t>
  </si>
  <si>
    <t>REPOSICION PUENTES PONIO 1 Y 2 EN RUTA D-597, IV REGION</t>
  </si>
  <si>
    <t>30061935-0</t>
  </si>
  <si>
    <t>REPOSICION DE SEÑALES Y ELEMENTOS DE SEGURIDAD VIAL IV REGION</t>
  </si>
  <si>
    <t>30062448-0</t>
  </si>
  <si>
    <t>MEJORAMIENTO ENLACE RUTA 5 AMUNATEGUI</t>
  </si>
  <si>
    <t>30063334-0</t>
  </si>
  <si>
    <t>CONSERVACION GLOBAL RED VIAL IV REGION - AÑO 2007</t>
  </si>
  <si>
    <t>30066195-0</t>
  </si>
  <si>
    <t>MEJORAMIENTO RUTA 41-CH, SECTOR PUENTE LAS TERNERAS - JUNTAS DEL TORO</t>
  </si>
  <si>
    <t>30069032-0</t>
  </si>
  <si>
    <t>CONSERVACION GLOBAL DE CAM. PROGRAMA ADICIONAL AÑO 2007 IV REGION</t>
  </si>
  <si>
    <t>30070679-0</t>
  </si>
  <si>
    <t>REPOSICION PAVIMENTO RUTA D-81 ILLAPEL - SALAMANCA</t>
  </si>
  <si>
    <t>30072110-0</t>
  </si>
  <si>
    <t>CONSERVACION GLOBAL RED VIAL IV REGION - AÑO 2008</t>
  </si>
  <si>
    <t>30074621-0</t>
  </si>
  <si>
    <t>CONSTRUCCION ENLACE RUTA 5 / RUTA D-35 (CAMINO LA CANTERA)</t>
  </si>
  <si>
    <t>30081791-0</t>
  </si>
  <si>
    <t>CONSERVACION PUENTE FISCAL Y PASO SUPERIOR LA SERENA EN RUTA 5</t>
  </si>
  <si>
    <t>30083636-0</t>
  </si>
  <si>
    <t xml:space="preserve">CONSERVACION RED VIAL ADMINISTRACION DIRECTA IV REGION AÑO 2009 </t>
  </si>
  <si>
    <t>30083952-0</t>
  </si>
  <si>
    <t>CONSERVACION GLOBAL DE CAMINOS AÑOS 2009 2010 2011 IV REGION</t>
  </si>
  <si>
    <t>30083953-0</t>
  </si>
  <si>
    <t>CONSERVACION RED VIAL 2009 2010 2011 IV REGION .</t>
  </si>
  <si>
    <t>20040137-2</t>
  </si>
  <si>
    <t>REPOSICION MEJORAMIENTP  RUTA 60-CH SECTOR: LOS ANDES-TUNEL CRISTO REDENTOR Y OBRAS COMPLEMENTARIAS</t>
  </si>
  <si>
    <t>20072888-0</t>
  </si>
  <si>
    <t>REPOSICION RUTA E-35 - CRUCE LONGITUDINAL - LA LIGUA - PETORCA</t>
  </si>
  <si>
    <t>20080615-2</t>
  </si>
  <si>
    <t>HABILITACION NUEVO CAMINO LA  POLVORA SECTOR: PUERTAS NEGRAS - CALLE S. M.</t>
  </si>
  <si>
    <t>20103865-0</t>
  </si>
  <si>
    <t>MEJORAMIENTO RUTA 60 CH SECTOR VILLA DULCE - AEROPUERTO TORQUEMADA</t>
  </si>
  <si>
    <t>20113744-0</t>
  </si>
  <si>
    <t>REPOSICION RUTA E-46 CRUCE LONGITUDINAL (CATAPILCO) - LA LAGUNA</t>
  </si>
  <si>
    <t>20113885-0</t>
  </si>
  <si>
    <t>CONSTRUCCION PUENTE EL YALI I Y II EN RUTA G-80-I</t>
  </si>
  <si>
    <t>20142124-0</t>
  </si>
  <si>
    <t>CONSTRUCCION PUENTE SAN ENRIQUE EN RUTA G-80-I</t>
  </si>
  <si>
    <t>20165724-0</t>
  </si>
  <si>
    <t>REPOSICION PAVIMENTO RUTA F-98-G CRUCE RUTA 78 - SAN SEBASTIAN - ALGARROBO - MIRASOL</t>
  </si>
  <si>
    <t>30005719-0</t>
  </si>
  <si>
    <t>MEJORAMIENTO RUTA F-30-E S: CEMENTERIO CONCON - ROTONDA CONCON</t>
  </si>
  <si>
    <t>30033602-0</t>
  </si>
  <si>
    <t>REPOSICION RUTA F-30-E SECTOR: ZAPALLAR - LA LAGUNA</t>
  </si>
  <si>
    <t>30035336-0</t>
  </si>
  <si>
    <t>CONSTRUCCION PLAZA DE PEAJE CRISTO REDENTOR</t>
  </si>
  <si>
    <t>30036412-0</t>
  </si>
  <si>
    <t>CONSTRUCCION CAMINO LAGUNA VERDE - QUINTAY, V REGION</t>
  </si>
  <si>
    <t>30037235-0</t>
  </si>
  <si>
    <t>AMPLIACION TUNEL LA GRUPA, PROVINCIA DE PETORCA</t>
  </si>
  <si>
    <t>30038077-0</t>
  </si>
  <si>
    <t>CONSTRUCCION ENLACE RUTA 60 CH SECTOR COLMO V REGION</t>
  </si>
  <si>
    <t>30043458-0</t>
  </si>
  <si>
    <t>CONSERVACION RED VIAL V REGION AÑOS 2006 - 2008</t>
  </si>
  <si>
    <t>30046200-0</t>
  </si>
  <si>
    <t>CONSTRUCCION CONEXION VIAL BAHIA CUMBERLAND - AERODROMO JUAN FERNANDEZ</t>
  </si>
  <si>
    <t>30059035-0</t>
  </si>
  <si>
    <t>MEJORAMIENTO INTEGRAL RUTA 60-CH S LOS ANDES-TUNEL CRISTO REDENTOR .-</t>
  </si>
  <si>
    <t>30059458-0</t>
  </si>
  <si>
    <t>REPOSICION PUENTE PUTAENDO EN RUTA E-41</t>
  </si>
  <si>
    <t>30062781-0</t>
  </si>
  <si>
    <t>CONSERVACION GLOBAL RED VIAL V REGION AÑO 2007</t>
  </si>
  <si>
    <t>30063440-0</t>
  </si>
  <si>
    <t>CONSTRUCCION MEJORAMIENTO CONEXION RUTA E-41 SECTOR: PUTAENDO - RUTA 60-CH</t>
  </si>
  <si>
    <t>30069018-0</t>
  </si>
  <si>
    <t>CONSERVACION SELLOS Y RECAPADOS EN LA RED VIAL AÑO 2007 V REGION</t>
  </si>
  <si>
    <t>30069019-0</t>
  </si>
  <si>
    <t>CONSERVACION GLOBAL DE CAMINOS PROGRAMA ADICIONAL AÑO 2007 V REGION</t>
  </si>
  <si>
    <t>30069711-0</t>
  </si>
  <si>
    <t>CONSERVACION GLOBAL MIXTO NIVEL DE SERVICIO - PRECIOS UNITARIOS, PROVINCIA DE PETORCA V REGION</t>
  </si>
  <si>
    <t>30071064-0</t>
  </si>
  <si>
    <t>REPOSICION RUTA E-85 SAN FELIPE - LOS ANDES POR TOCORNAL</t>
  </si>
  <si>
    <t>30071362-0</t>
  </si>
  <si>
    <t>MEJORAMIENTO RUTA G-800 SECTOR: LIMITE REGIONAL - CUNCUMEN</t>
  </si>
  <si>
    <t>30073274-0</t>
  </si>
  <si>
    <t>CONSTRUCCION PUENTE LO ROJAS, PROVINCIA DE QUILLOTA</t>
  </si>
  <si>
    <t>30073467-0</t>
  </si>
  <si>
    <t>CONSTRUCCION PUENTE SANTA JULIA EN RUTA E-253, PROV. DE PETORCA</t>
  </si>
  <si>
    <t>30073577-0</t>
  </si>
  <si>
    <t>CONSERVACION GLOBAL V REGION AÑO 2008</t>
  </si>
  <si>
    <t>30073692-0</t>
  </si>
  <si>
    <t>CONSTRUCCION PUENTE SANTA MARTA EN RUTA E-253, PROV. DE PETORCA</t>
  </si>
  <si>
    <t>30075220-0</t>
  </si>
  <si>
    <t>REPOSICIÓN RUTA 60 CH, SECTORES: LOS QUILOS, GUARDIA VIEJA Y PORTILLO</t>
  </si>
  <si>
    <t>30081532-0</t>
  </si>
  <si>
    <t>MEJORAMIENTO RUTA E-315 SECTOR: PALQUICO - FRUTILLAR, COM. PETORCA</t>
  </si>
  <si>
    <t>30081533-0</t>
  </si>
  <si>
    <t>MEJORAMIENTO RUTA E-375 SECTOR ALICAHUE - PEDERNAL, COMUNA PETORCA</t>
  </si>
  <si>
    <t>30081536-0</t>
  </si>
  <si>
    <t>MEJORAMIENTO RUTA E-525 S: EL TARTARO - LOS PATOS, COMUNA PUTAENDO</t>
  </si>
  <si>
    <t>30082528-0</t>
  </si>
  <si>
    <t>CONSERVACION RED VIAL REGION DE VALPARAISO, AÑOS 2009 - 2011</t>
  </si>
  <si>
    <t>30082536-0</t>
  </si>
  <si>
    <t>CONSERVACION GLOBAL RED VIAL REGION DE VALPARAISO, AÑOS 2009 - 2011</t>
  </si>
  <si>
    <t>30083075-0</t>
  </si>
  <si>
    <t>REPOSICION OBRAS DE EMERGENCIA MAYO 2008 REGION DE VALPARAISO</t>
  </si>
  <si>
    <t>30083637-0</t>
  </si>
  <si>
    <t xml:space="preserve">CONSERVACION RED VIAL ADMINISTRACION DIRECTA V REGION AÑO 2009 </t>
  </si>
  <si>
    <t>20124372-0</t>
  </si>
  <si>
    <t>MEJORAMIENTO RUTAS H-330-900-I SECTOR CRUCEROS SAN ROBERTO</t>
  </si>
  <si>
    <t>20139140-0</t>
  </si>
  <si>
    <t>MEJORAMIENTO RUTA I-60 PUMANQUE - CRUCE RUTA I-72</t>
  </si>
  <si>
    <t>20154949-0</t>
  </si>
  <si>
    <t>MEJORAMIENTO CAMINO CHIMBARONGO - CHEPICA II SECTOR CONVENTO VIEJO - AUQUINCO</t>
  </si>
  <si>
    <t>20155365-0</t>
  </si>
  <si>
    <t>REPOSICION PUENTE LA CABRERIA EN RUTA I-796, VI REGION</t>
  </si>
  <si>
    <t>20166654-0</t>
  </si>
  <si>
    <t>MEJORAMIENTO RUTA H-780 SECTOR: LAS CABRAS - EL MANZANO</t>
  </si>
  <si>
    <t>20191099-0</t>
  </si>
  <si>
    <t>REPOSICION PAVIMENTACION RUTA I-80-G  SECTOR  RAPEL - LITUECHE</t>
  </si>
  <si>
    <t>20191346-0</t>
  </si>
  <si>
    <t>AMPLIACION REPOSICION PAVIMENTO RUTA I-50 SECTOR: SAN FERNANDO - BIFURCACION SANTA CRUZ</t>
  </si>
  <si>
    <t>27000229-0</t>
  </si>
  <si>
    <t>ESTUDIOS DEMANDA, INGENIERIA Y EVALUACION SOCIAL DE LA RED VIAL NORTE Y SUR VI REGION</t>
  </si>
  <si>
    <t>30006873-0</t>
  </si>
  <si>
    <t>CONSTRUCCION PUENTE EL TAMBO EN RUTA H-806</t>
  </si>
  <si>
    <t>30007899-0</t>
  </si>
  <si>
    <t>MEJORAMIENTO RUTA H-409 TRAMO REQUINOA - ROSARIO VI REGION</t>
  </si>
  <si>
    <t>30033630-0</t>
  </si>
  <si>
    <t>MEJORAMIENTO RUTA COSTERA SECTOR: CAHUIL - LIMITE VII REGION</t>
  </si>
  <si>
    <t>30034461-0</t>
  </si>
  <si>
    <t>REPOSICION PUENTE ALONSO MORALES RUTA I-20</t>
  </si>
  <si>
    <t>30043382-0</t>
  </si>
  <si>
    <t>MEJORAMIENTO CAMINO CHIMBARONGO - CHEPICA SECTOR: CONVENTO VIEJO - CHIMBARONGO</t>
  </si>
  <si>
    <t>30043389-0</t>
  </si>
  <si>
    <t>REPOSICION PUENTE LOLOL N° 1 EN RUTA I-60 PUMANQUE</t>
  </si>
  <si>
    <t>30043395-0</t>
  </si>
  <si>
    <t>CONSTRUCCION PUENTE CALLEUQUE EN RUTA I-340, PERALILLO</t>
  </si>
  <si>
    <t>30043414-0</t>
  </si>
  <si>
    <t>CONSERVACION RED VIAL VI REGION AÑOS 2006 - 2008</t>
  </si>
  <si>
    <t>30043449-0</t>
  </si>
  <si>
    <t>CONSERVACION GLOBAL RED VIAL VI REGION - AÑOS 2006 - 2007 - 2008</t>
  </si>
  <si>
    <t>30050749-0</t>
  </si>
  <si>
    <t>REPOSICION PUENTE EL HUAPE RUTA I-756, COMUNA DE SANTA CRUZ</t>
  </si>
  <si>
    <t>30059852-0</t>
  </si>
  <si>
    <t>CONSTRUCCION CICLOVIAS EN CAMINOS DE LA VI REGION, II ETAPA</t>
  </si>
  <si>
    <t>30061937-0</t>
  </si>
  <si>
    <t>REPOSICION DE SEÑALES Y ELEMENTOS DE SEGURIDAD VIAL VI REGION</t>
  </si>
  <si>
    <t>30062438-0</t>
  </si>
  <si>
    <t>CONSERVACION GLOBAL RED VIAL VI REGION AÑO 2007</t>
  </si>
  <si>
    <t>30062978-0</t>
  </si>
  <si>
    <t>MEJORAMIENTO RUTA I-70-J SECTOR LOLOL RANGUIL</t>
  </si>
  <si>
    <t>30068753-0</t>
  </si>
  <si>
    <t>MEJORAMIENTO RUTA I-710 SECTOR BIFURCACION I-50 - YAQUIL</t>
  </si>
  <si>
    <t>30069012-0</t>
  </si>
  <si>
    <t>CONSERVACION GLOBAL DE CAMINOS PROGRAMA ADICIONAL AÑO 2007 VI REGION</t>
  </si>
  <si>
    <t>30070449-0</t>
  </si>
  <si>
    <t>MEJORAMIENTO PASADA URBANA POR CHEPICA</t>
  </si>
  <si>
    <t>30071784-0</t>
  </si>
  <si>
    <t>REPOSICION VARIOS PUENTES DE LA VI REGION II ETAPA</t>
  </si>
  <si>
    <t>30071785-0</t>
  </si>
  <si>
    <t>CONSTRUCCION DE PASARELAS SOBRE ESTEROS Y CAMINOS EN LA VI REGION</t>
  </si>
  <si>
    <t>30071786-0</t>
  </si>
  <si>
    <t>MEJORAMIENTO RUTA I-760, I-742, QUINAHUE - CHOMEDAHUE - LA LAJUELA</t>
  </si>
  <si>
    <t>30071789-0</t>
  </si>
  <si>
    <t>MEJORAMIENTO RUTA H-82 SAN ROBERTO - LAS PILASTRAS EN PICHIDEGUA</t>
  </si>
  <si>
    <t>30071790-0</t>
  </si>
  <si>
    <t>MEJORAMIENTO RUTAS I-660 Y RUTA I-674 COLHUE - LA QUEBRADA - ALCONES</t>
  </si>
  <si>
    <t>30071793-0</t>
  </si>
  <si>
    <t>MEJORAMIENTO INTERSECCIONES EN EX RUTA 5 TRAVESIA POR RANCAGUA</t>
  </si>
  <si>
    <t>30071794-0</t>
  </si>
  <si>
    <t>CONSTRUCCION CICLOVIAS EN LA SEXTA REGION  III ETAPA</t>
  </si>
  <si>
    <t>30072157-0</t>
  </si>
  <si>
    <t>REPOSICION PUENTE CADENAS EN RUTA I-714 PROVINCIA DE COLCHAGUA</t>
  </si>
  <si>
    <t>30072187-0</t>
  </si>
  <si>
    <t>REPOSICION PUENTE CABECERAS EN RUTA I-516 COMUNA DE PAREDONES</t>
  </si>
  <si>
    <t>30072203-0</t>
  </si>
  <si>
    <t>REPOSICION PUENTE LOS CARDOS EN RUTA I-318 COMUNA DE PERALILLO</t>
  </si>
  <si>
    <t>30072422-0</t>
  </si>
  <si>
    <t>REPOSICION PUENTE RANGUILI EN RUTA I-578 COMUNA DE PAREDONES</t>
  </si>
  <si>
    <t>30073244-0</t>
  </si>
  <si>
    <t>REPOSICION RUTA I-80-G S: LA ROSA - LAS DAMAS, KM 76.5 A KM 102</t>
  </si>
  <si>
    <t>30073645-0</t>
  </si>
  <si>
    <t>CONSERVACION GLOBAL AÑOS 2008 - 2010 VI REGION</t>
  </si>
  <si>
    <t>30075813-0</t>
  </si>
  <si>
    <t>MEJORAMIENTO REHABILITACION Y CONSERVACION RED VIAL VI REGION (2° ETAPA)</t>
  </si>
  <si>
    <t>30076517-0</t>
  </si>
  <si>
    <t>CONSTRUCCION PASARELA PEATONAL RÍO LOCO EN EX RUTA 5 KM. 91,50</t>
  </si>
  <si>
    <t>30076527-0</t>
  </si>
  <si>
    <t>MEJORAMIENTO SAN JOSE DE MARCHIGUE POR LAS CHACRAS LA ESTRELLA</t>
  </si>
  <si>
    <t>30078437-0</t>
  </si>
  <si>
    <t>MEJORAMIENTO RUTA I-796, CABRERIA - AUQUINCO</t>
  </si>
  <si>
    <t>30081188-0</t>
  </si>
  <si>
    <t>REPOSICION VARIOS PUENTES EN DIVERSAS COMUNAS DE LA REGION</t>
  </si>
  <si>
    <t>30081191-0</t>
  </si>
  <si>
    <t>MEJORAMIENTO RUTA I-400 LA RAMADA LO MOSCOSO YAQUIL</t>
  </si>
  <si>
    <t>30083091-0</t>
  </si>
  <si>
    <t>CONSERVACION POR EMERGENCIAS RED VIAL REGION DEL LIBERTADOR BERNARDO O'HIGGINS</t>
  </si>
  <si>
    <t>30083375-0</t>
  </si>
  <si>
    <t>REPOSICION PUENTE COINCO DOÑIHUE</t>
  </si>
  <si>
    <t>30083431-0</t>
  </si>
  <si>
    <t>CONSERVACION GLOBAL RED VIAL VI REGION AÑOS 2009 - 2011</t>
  </si>
  <si>
    <t>30083438-0</t>
  </si>
  <si>
    <t>CONSERVACION RED VIAL VI REGION AÑOS 2009-2011</t>
  </si>
  <si>
    <t>30083638-0</t>
  </si>
  <si>
    <t xml:space="preserve">CONSERVACION RED VIAL ADMINISTRACION DIRECTA VI REGION AÑO 2009 </t>
  </si>
  <si>
    <t>30087089-0</t>
  </si>
  <si>
    <t>AMPLIACION REPOSICION RUTA I-50, S: SAN FERNANDO CRUCE RUTA I-860 .-</t>
  </si>
  <si>
    <t>20039988-4</t>
  </si>
  <si>
    <t>MEJORAMIENTO RUTA K-60-16 SECTOR  GUALLECO- CUREPTO-PUENTE LAUTARO</t>
  </si>
  <si>
    <t>20053191-2</t>
  </si>
  <si>
    <t>MEJORAMIENTO RUTA L-25 SECTOR: CRUCE RUTA L-11 - CRUCE RUTA L-19 (ESPERANZA)</t>
  </si>
  <si>
    <t>20079341-1</t>
  </si>
  <si>
    <t>MEJORAMIENTO RUTA K-705 SECTOR CRUCE RUTA 115 CH (EL  GUINDO) VILCHES</t>
  </si>
  <si>
    <t>20100326-2</t>
  </si>
  <si>
    <t>MEJORAMIENTO RUTA M-80-N SECTOR: BIFURCACION CHOVELLEN -  LIMITE REGIONAL (TREGUALEMU)</t>
  </si>
  <si>
    <t>20104926-1</t>
  </si>
  <si>
    <t>MEJORAMIENTO RUTA L-31 SECTOR: POLVORINES LA FLORESTA</t>
  </si>
  <si>
    <t>20106461-0</t>
  </si>
  <si>
    <t>MEJORAMIENTO CAMINO TRES ESQUINAS - LAS TRANCAS, ROL K-175</t>
  </si>
  <si>
    <t>20108351-0</t>
  </si>
  <si>
    <t>HABILITACION AVENIDA CIRCUNVALACION RIO CLARO EN TALCA</t>
  </si>
  <si>
    <t>20112024-0</t>
  </si>
  <si>
    <t>MEJORAMIENTO RUTA L-19 SECTOR CRUCE LONGITUDINAL (VILLA ALEGRE) ESPERANZA</t>
  </si>
  <si>
    <t>20114114-1</t>
  </si>
  <si>
    <t>MEJORAMIENTO RUTA J-55 SECTOR: GUAICO 3 - LA UNION</t>
  </si>
  <si>
    <t>20114132-0</t>
  </si>
  <si>
    <t>MEJORAMIENTO RUTA 115-CH SECTOR PUENTE ARMERILLO LIMITE</t>
  </si>
  <si>
    <t>20124526-0</t>
  </si>
  <si>
    <t>CONSTRUCCION PUENTE SIFON Y ACCESO EN RUTA L-32</t>
  </si>
  <si>
    <t>20125254-0</t>
  </si>
  <si>
    <t>MEJORAMIENTO RUTA K-45 SECTOR PELARCO HUENCUECHO SUR</t>
  </si>
  <si>
    <t>20128252-0</t>
  </si>
  <si>
    <t>MEJORAMIENTO RUTA J-80 CRUCE RUTA J-60 (LAS HIGUERAS) - RADA LLICO</t>
  </si>
  <si>
    <t>20132130-1</t>
  </si>
  <si>
    <t>REPOSICION RUTA 126 RUTA LOS CONQUISTADORES</t>
  </si>
  <si>
    <t>20137021-0</t>
  </si>
  <si>
    <t>MEJORAMIENTO RUTA J-810, SECTOR: LICANTEN - VICHUQUEN</t>
  </si>
  <si>
    <t>20137981-0</t>
  </si>
  <si>
    <t>MEJORAMIENTO RUTA K-630, SECTOR CULENAR - CHACARILLAS</t>
  </si>
  <si>
    <t>20153258-0</t>
  </si>
  <si>
    <t>MEJORAMIENTO RUTA K-155 QUECHEREGUAS - BUENA PAZ - EL YACAL</t>
  </si>
  <si>
    <t>20164835-0</t>
  </si>
  <si>
    <t>MEJORAMIENTO RUTA J-65 SECTOR: CORDILLERILLA - POTRERO GRANDE</t>
  </si>
  <si>
    <t>20166923-1</t>
  </si>
  <si>
    <t>REPOSICION PAVIMENTO RUTA M-50 SECTOR: CAUQUENES - CHANCO</t>
  </si>
  <si>
    <t>20168872-0</t>
  </si>
  <si>
    <t>HABILITACION CIRCUNVALACION PARRAL</t>
  </si>
  <si>
    <t>20169881-0</t>
  </si>
  <si>
    <t>HABILITACION CIRCUNVALACION SUR DE TALCA</t>
  </si>
  <si>
    <t>20177442-0</t>
  </si>
  <si>
    <t>MEJORAMIENTO RUTA J-55 SECTOR: LA UNION - LOS QUEÑES</t>
  </si>
  <si>
    <t>20184423-0</t>
  </si>
  <si>
    <t>REPOSICION PAVIMENTO RUTA K-25 SECTOR: MOLINA - LOS ROBLES</t>
  </si>
  <si>
    <t>30001699-0</t>
  </si>
  <si>
    <t>MEJORAMIENTO RUTA L-202 SECTOR VILLA ALEGRE - PUTAGAN</t>
  </si>
  <si>
    <t>30006733-0</t>
  </si>
  <si>
    <t>MEJORAMIENTO RUTA J-540, SECTOR RAUQUEN-SARMIENTO .</t>
  </si>
  <si>
    <t>30031132-0</t>
  </si>
  <si>
    <t>MEJORAMIENTO PASO INFERIOR PRESIDENTE IBAÑEZ, LINARES</t>
  </si>
  <si>
    <t>30032961-0</t>
  </si>
  <si>
    <t>MEJORAMIENTO RUTA J-310-120 SECTOR: CRUCE LONGITUDINAL - LA AURORA - TENO</t>
  </si>
  <si>
    <t>30033395-0</t>
  </si>
  <si>
    <t>MEJORAMIENTO RUTA K-55 SECTOR CRUCE RUTA 115-CH (TALCA) - BIFURCACION AURORA</t>
  </si>
  <si>
    <t>30042187-0</t>
  </si>
  <si>
    <t>REPOSICION PUENTES QUELLA Y CAUQUENES EN RUTA 128, VII REGION</t>
  </si>
  <si>
    <t>30043684-0</t>
  </si>
  <si>
    <t>CONSERVACION GLOBAL RED VIAL VII REGION - AÑO 2005</t>
  </si>
  <si>
    <t>30044289-0</t>
  </si>
  <si>
    <t>CONSTRUCCION CIRCUNVALACION NORTE A LINARES</t>
  </si>
  <si>
    <t>30045114-0</t>
  </si>
  <si>
    <t>CONSERVACION RED VIAL VII REGION - AÑOS 2006 - 2008</t>
  </si>
  <si>
    <t>30045240-0</t>
  </si>
  <si>
    <t>CONSERVACION GLOBAL RED VIAL VII REGION - AÑO 2006</t>
  </si>
  <si>
    <t>30061938-0</t>
  </si>
  <si>
    <t>REPOSICION DE SEÑALES Y ELEMENTOS DE SEGURIDAD VIAL VII REGION</t>
  </si>
  <si>
    <t>30062103-0</t>
  </si>
  <si>
    <t>REPOSICION PAVIMENTO RUTA M-50 SECTOR: CHANCO - CONSTITUCION</t>
  </si>
  <si>
    <t>30062966-0</t>
  </si>
  <si>
    <t>CONSTRUCCION CONEXION VIAL PRECORDILLERANA CRUCE RUTA L-35 - LIMITE VIII REGION (ZEMITA)</t>
  </si>
  <si>
    <t>30063344-0</t>
  </si>
  <si>
    <t>REPOSICION RUTA J-60, SECTOR RAUCO - CRUCE RUTA COSTERA</t>
  </si>
  <si>
    <t>30064372-0</t>
  </si>
  <si>
    <t>CONSERVACION GLOBAL RED VIAL VII REGION - AÑO 2007</t>
  </si>
  <si>
    <t>30067394-0</t>
  </si>
  <si>
    <t>MEJORAMIENTO RUTA 115-CH SECTOR: QUEBRADA LOS TOROS - LIMITE PASO PEHUENCHE</t>
  </si>
  <si>
    <t>30068901-0</t>
  </si>
  <si>
    <t>REPOSICION PUENTE LA HUERTA EN RUTA K-12-J</t>
  </si>
  <si>
    <t>30069047-0</t>
  </si>
  <si>
    <t>CONSERVACION SELLOS Y RECAPADOS EN LA RED VIAL AÑO 2007 VII REGION</t>
  </si>
  <si>
    <t>30069051-0</t>
  </si>
  <si>
    <t>CONSERVACION GLOBAL DE CAMINOS PROGRAMA ADICIONAL AÑO 2007 VII REGION</t>
  </si>
  <si>
    <t>30069690-0</t>
  </si>
  <si>
    <t>CONSERVACION GLOBAL MIXTO NIVEL DE SERVICIO - PRECIO UNITARIOS PROVINCIA DE CURICO VII REGION</t>
  </si>
  <si>
    <t>30071766-0</t>
  </si>
  <si>
    <t>REPOSICION RUTA L-30-M, SECTOR PUENTE PURAPEL - CONSTITUCION</t>
  </si>
  <si>
    <t>30072837-0</t>
  </si>
  <si>
    <t>CONSERVACION GLOBAL RED VIAL VII REGION - AÑO 2008</t>
  </si>
  <si>
    <t>30073125-0</t>
  </si>
  <si>
    <t>CONSERVACION DE CAMINOS DE VIALIDAD COMPLEMENTARIA, VII REGION</t>
  </si>
  <si>
    <t>30075622-0</t>
  </si>
  <si>
    <t>MEJORAMIENTO RUTA 115 CH SECTOR: QUEBRADA LOS TOROS - PUENTE LO AGUIRRE</t>
  </si>
  <si>
    <t>30075866-0</t>
  </si>
  <si>
    <t>REPARACION PUENTE PAULA EN HUALAÑE</t>
  </si>
  <si>
    <t>30076773-0</t>
  </si>
  <si>
    <t>MEJORAMIENTO REHABILITACION Y CONSERVACION RED VIAL VII REGION (1° ETAPA)</t>
  </si>
  <si>
    <t>30081436-0</t>
  </si>
  <si>
    <t>CONSERVACION GLOBAL RED VIAL REGION DEL MAULE - AÑOS 2009-2011</t>
  </si>
  <si>
    <t>30081458-0</t>
  </si>
  <si>
    <t>CONSERVACION RED VIAL REGION DEL MAULE - AÑOS 2009-2011</t>
  </si>
  <si>
    <t>30083008-0</t>
  </si>
  <si>
    <t>CONSERVACION POR EMERGENCIAS RED VIAL REGION DEL MAULE 2008</t>
  </si>
  <si>
    <t>30083639-0</t>
  </si>
  <si>
    <t xml:space="preserve">CONSERVACION RED VIAL ADMINISTRACION DIRECTA VII REGION AÑO 2009 </t>
  </si>
  <si>
    <t>20090722-1</t>
  </si>
  <si>
    <t>MEJORAMIENTO RUTA Q-75 MULCHEN - QUILACO</t>
  </si>
  <si>
    <t>20103912-0</t>
  </si>
  <si>
    <t>MEJORAMIENTO ROTONDA GENERAL BONILLA</t>
  </si>
  <si>
    <t>20110362-0</t>
  </si>
  <si>
    <t>MEJORAMIENTO RUTA O-852 CAMINO CORONEL - PATAGUAL</t>
  </si>
  <si>
    <t>20118116-0</t>
  </si>
  <si>
    <t>REPOSICION RUTA O-60 SECTOR CABRERO - COPIULEMU</t>
  </si>
  <si>
    <t>20125343-1</t>
  </si>
  <si>
    <t>REPOSICION RUTAS: N-58-O, O-66-N, SECTOR: COELEMU - RAFAEL - TOME</t>
  </si>
  <si>
    <t>20125388-0</t>
  </si>
  <si>
    <t>MEJORAMIENTO RUTA P-22 SECTOR: LLICO - PUNTA LAVAPIE</t>
  </si>
  <si>
    <t>20135314-0</t>
  </si>
  <si>
    <t>MEJORAMIENTO RUTA O-274 TOME COCHOLHUE</t>
  </si>
  <si>
    <t>20138922-0</t>
  </si>
  <si>
    <t>REPOSICION RUTA Q-90-O CRUCE LONGITUDINAL - LA LAJA</t>
  </si>
  <si>
    <t>20139172-1</t>
  </si>
  <si>
    <t>MEJORAMIENTO RUTA Q-15 LOS ANGELES - SALTO EL LAJA SECTOR: LOS ANGELES - SANTA CLARA</t>
  </si>
  <si>
    <t>20155117-0</t>
  </si>
  <si>
    <t>CONSTRUCCION PUENTE SAN FABIAN, PROVINCIA DE ÑUBLE</t>
  </si>
  <si>
    <t>20157708-0</t>
  </si>
  <si>
    <t>CONSTRUCCION BY PASS PENCO</t>
  </si>
  <si>
    <t>20177507-0</t>
  </si>
  <si>
    <t>MEJORAMIENTO RUTA P-40 SECTOR: ARAUCO - QUIAPO - MILLONHUE</t>
  </si>
  <si>
    <t>20183500-0</t>
  </si>
  <si>
    <t>CONSTRUCCION CAMINOS DE CIRCUNVALACION LAGOS LANALHUE Y LLEU LLEU</t>
  </si>
  <si>
    <t>20188549-0</t>
  </si>
  <si>
    <t>CONSERVACION RED VIAL COMUNAL NACIONAL VIII REGION</t>
  </si>
  <si>
    <t>20193543-0</t>
  </si>
  <si>
    <t>MEJORAMIENTO CAMINO COSTERO SECTOR: TIRUA - LIMITE REGIONAL</t>
  </si>
  <si>
    <t>27000209-0</t>
  </si>
  <si>
    <t>MEJORAMIENTO AUTOPISTA TALCAHUANO ENTRE ROTONDA BONILLA Y CAMPUS SAN ANDRES</t>
  </si>
  <si>
    <t>27000234-0</t>
  </si>
  <si>
    <t>OBRAS DE EMERGENCIA AÑO 2006 EN RED VIAL VIII REGION</t>
  </si>
  <si>
    <t>30000131-0</t>
  </si>
  <si>
    <t>REPOSICION VARIOS PUENTES REGION DEL BIO BIO</t>
  </si>
  <si>
    <t>30034152-0</t>
  </si>
  <si>
    <t>REPOSICION RUTA 148 SECTOR: QUILLON - AGUA DE LA GLORIA (POR TRAMOS)</t>
  </si>
  <si>
    <t>30035805-0</t>
  </si>
  <si>
    <t>MEJORAMIENTO RUTA N-102-M, LIMITE REGIONAL (TREGUALEMU) - COBQUECURA</t>
  </si>
  <si>
    <t>30037180-0</t>
  </si>
  <si>
    <t>MEJORAMIENTO RUTA O-390, CRUCE RUTA 148 (FLORIDA) - AUTOPISTA ITATA</t>
  </si>
  <si>
    <t>30037829-0</t>
  </si>
  <si>
    <t>REPOSICION REPOSICION Y AMPLIACION RUTA 150, SECTOR LIRQUEN - QUEBRADA - HONDA</t>
  </si>
  <si>
    <t>30044032-0</t>
  </si>
  <si>
    <t>CONSERVACION GLOBAL RED VIAL VIII REGION - AÑO 2006</t>
  </si>
  <si>
    <t>30045163-0</t>
  </si>
  <si>
    <t>CONSERVACION RED VIAL VIII REGION - AÑOS 2006 - 2008</t>
  </si>
  <si>
    <t>30046054-0</t>
  </si>
  <si>
    <t>CONSERVACION CAMINOS RURALES PLAN INDIGENA, VIII REGION</t>
  </si>
  <si>
    <t>30057688-0</t>
  </si>
  <si>
    <t>REPOSICION EX RUTA 5, SECTOR PASADA LOS ANGELES Y SALTO DEL LAJA</t>
  </si>
  <si>
    <t>30058346-0</t>
  </si>
  <si>
    <t>MEJORAMIENTO OBRAS VARIAS COMUNAS CONCEPCION - SAN VICENTE - TALCAHUANO</t>
  </si>
  <si>
    <t>30061939-0</t>
  </si>
  <si>
    <t>REPOSICION Y CONSTRUCCION DE SEÑALES Y ELEMENTOS DE SEGURIDAD VIAL VIII REGION</t>
  </si>
  <si>
    <t>30061965-0</t>
  </si>
  <si>
    <t>CONSERVACION GLOBAL RED VIAL VIII REGION - AÑO 2007</t>
  </si>
  <si>
    <t>30062120-0</t>
  </si>
  <si>
    <t>REPOSICION PUENTE CONFLUENCIA EN RUTA N-60-O, PROV. DE ÑUBLE</t>
  </si>
  <si>
    <t>30062270-0</t>
  </si>
  <si>
    <t>CONSTRUCCION PUENTE LAJA Y ACCESOS, VIII REGION</t>
  </si>
  <si>
    <t>30062708-0</t>
  </si>
  <si>
    <t>MEJORAMIENTO RUTA N-85, CRUCE LONGITUDINAL (GENERAL CRUZ) - PEMUCO</t>
  </si>
  <si>
    <t>30062947-0</t>
  </si>
  <si>
    <t>MEJORAMIENTO RUTA O-10, N-66-O, SECTOR COELEMU - SAN IGNACIO - ÑIPAS PROVINCIA  ÑUBLE</t>
  </si>
  <si>
    <t>30063010-0</t>
  </si>
  <si>
    <t>CONSERVACION RUTA O-97-N CABRERO - CHOLGUAN - YUNGAY</t>
  </si>
  <si>
    <t>30063607-0</t>
  </si>
  <si>
    <t>REPOSICION PUENTES MENORES Y CONSTRUCCION PASARELAS, VIII REGION</t>
  </si>
  <si>
    <t>30064242-0</t>
  </si>
  <si>
    <t>REPOSICION RUTA P-30 LEBU - MILLONHUE, SECTOR CUESTA EL GUINDO</t>
  </si>
  <si>
    <t>30067364-0</t>
  </si>
  <si>
    <t>CONSTRUCCION PUENTE EN RIO BIOBIO, SECTOR: CHIGUAYANTE - LAJA VIII REGION</t>
  </si>
  <si>
    <t>30069049-0</t>
  </si>
  <si>
    <t>CONSERVACION GLOBAL CAMINOS PROGRAMA ADICIONAL AÑO 2007 VIII REGION</t>
  </si>
  <si>
    <t>30069710-0</t>
  </si>
  <si>
    <t>MEJORAMIENTO RUTA N-532, CRUCE N-50 - PUYARAL - PUENTE EL ALA, PROVINCIA DE ÑUBLE</t>
  </si>
  <si>
    <t>30069848-0</t>
  </si>
  <si>
    <t>CONSERVACION GLOBAL MIXTO NIVEL SERVICIO - PRECIO UNITARIO, ÑUBLE NORTE VIII REGION</t>
  </si>
  <si>
    <t>30070675-0</t>
  </si>
  <si>
    <t>CONSERVACION CAMINOS PLAN INDIGENA 2008-2010, VIII REGION</t>
  </si>
  <si>
    <t>30070722-0</t>
  </si>
  <si>
    <t>CONSERVACION GLOBAL RED VIAL VIII REGION - AÑO 2008</t>
  </si>
  <si>
    <t>30070828-0</t>
  </si>
  <si>
    <t>CONSTRUCCION BY PASS SUR A MULCHEN PROVINCIA DE BIO BIO</t>
  </si>
  <si>
    <t>30076384-0</t>
  </si>
  <si>
    <t>MEJORAMIENTO RUTA P-40, SECTOR QUIAPO - MILLONHUE, PROV. DE ARAUCO</t>
  </si>
  <si>
    <t>30076386-0</t>
  </si>
  <si>
    <t>CONSTRUCCION BY PASS COELEMU PROVINCIA DE ÑUBLE</t>
  </si>
  <si>
    <t>30076742-0</t>
  </si>
  <si>
    <t>REPOSICION 9 PUENTES MENORES EMERGENCIAS AÑO 2006, VIII REGION</t>
  </si>
  <si>
    <t>30076776-0</t>
  </si>
  <si>
    <t>MEJORAMIENTO REHABILITACION Y CONSERVACION RED VIAL VIII REGION (1° ETAPA)</t>
  </si>
  <si>
    <t>30077015-0</t>
  </si>
  <si>
    <t>MEJORAMIENTO Y CONSTRUCCION CAMINO CURANILAHUE - NACIMIENTO POR BAJO LOS RIOS</t>
  </si>
  <si>
    <t>30083212-0</t>
  </si>
  <si>
    <t>MEJORAMIENTO RUTA N-77, EL CARMEN - TREGUALEMU - LOS CASTAÑOS</t>
  </si>
  <si>
    <t>30083286-0</t>
  </si>
  <si>
    <t>CONSERVACION PLAN INDIGENA AÑOS 2009-2011 REGION DEL BIO BIO</t>
  </si>
  <si>
    <t>30083640-0</t>
  </si>
  <si>
    <t xml:space="preserve">CONSERVACION RED VIAL ADMINISTRACION DIRECTA VIII REGION AÑO 2009 </t>
  </si>
  <si>
    <t>30083825-0</t>
  </si>
  <si>
    <t>CONSERVACION TALUDES OBRAS EMERGENCIA ESTABILIZACION POR SECTOR RUTA 156</t>
  </si>
  <si>
    <t>30083959-0</t>
  </si>
  <si>
    <t xml:space="preserve">CONSERVACION GLOBAL DE CAMINOS VIII REGION AÑOS 2009-2011 </t>
  </si>
  <si>
    <t>30083963-0</t>
  </si>
  <si>
    <t>CONSERVACION RED VIAL VIII REGION AÑOS 2009-2011</t>
  </si>
  <si>
    <t>20126137-0</t>
  </si>
  <si>
    <t>CONSTRUCCION BY PASS VICTORIA</t>
  </si>
  <si>
    <t>20139273-0</t>
  </si>
  <si>
    <t>REPOSICION PAVIMENTO RUTA S-40 SECTOR: IMPERIAL CARAHUE</t>
  </si>
  <si>
    <t>20153304-2</t>
  </si>
  <si>
    <t>MEJORAMIENTO RUTAS S-46, S-618 SECTOR: PTO. DOMINGUEZ - HUALPIN</t>
  </si>
  <si>
    <t>20153311-0</t>
  </si>
  <si>
    <t>MEJORAMIENTO RUTA S-70 SECTOR: COMUY - PUENTE PEULE</t>
  </si>
  <si>
    <t>20154766-1</t>
  </si>
  <si>
    <t>MEJORAMIENTO RUTA 199-CH SECTOR: CURARREHUE - PUESCO</t>
  </si>
  <si>
    <t>20167424-0</t>
  </si>
  <si>
    <t>MEJORAMIENTO RUTA S-790 NUEVA TOLTEN - LIMITE REGIONAL (QUEULE)</t>
  </si>
  <si>
    <t>20170107-0</t>
  </si>
  <si>
    <t>AMPLIACION REPOSICION PAVIMENTO RUTA 5 SECTOR: ACCESO NORTE A TEMUCO</t>
  </si>
  <si>
    <t>20176813-0</t>
  </si>
  <si>
    <t>MEJORAMIENTO RUTA S-114. PUERTO PERAL-TROVOLHUE -</t>
  </si>
  <si>
    <t>20183204-0</t>
  </si>
  <si>
    <t>MEJORAMIENTO CAMINO COSTERO IX REGION SECTOR: LIMITE REGIONAL NORTE - TRANAPUENTE</t>
  </si>
  <si>
    <t>20184422-0</t>
  </si>
  <si>
    <t>MEJORAMIENTO RUTA 199-CH SECTOR: PUESCO PASO MAMUIL MALAL</t>
  </si>
  <si>
    <t>20187901-0</t>
  </si>
  <si>
    <t>CONSTRUCCION NUEVO PUENTE CAUTIN EN CAJON</t>
  </si>
  <si>
    <t>20188069-0</t>
  </si>
  <si>
    <t>REPOSICION PAVIMENTO RUTA R-86 SECTOR: HUEQUEN-LOS SAUCES</t>
  </si>
  <si>
    <t>20189975-0</t>
  </si>
  <si>
    <t>MEJORAMIENTO REPARACION PUENTE CAUTIN RUTA S-11-R (LAUTARO) Y ACCESOS</t>
  </si>
  <si>
    <t>30034268-0</t>
  </si>
  <si>
    <t>AMPLIACION REPOSICION PAVIMENTO RUTA S-30 SECTOR: TEMUCO - NUEVA IMPERIAL</t>
  </si>
  <si>
    <t>30034808-0</t>
  </si>
  <si>
    <t>MEJORAMIENTO PASADAS URBANAS VILLARRICA - PUCON</t>
  </si>
  <si>
    <t>30036234-0</t>
  </si>
  <si>
    <t>CONSTRUCCION NUEVO PUENTE CAUTIN EN LAUTARO</t>
  </si>
  <si>
    <t>30036252-0</t>
  </si>
  <si>
    <t>REPOSICION PUENTE RODRIGO BASTIDAS Y ACCESOS EN RUTA 199 CH</t>
  </si>
  <si>
    <t>30036441-0</t>
  </si>
  <si>
    <t>MEJORAMIENTO RUTA 181-CH, SECTOR CUESTA LAS RAICES .-</t>
  </si>
  <si>
    <t>30036664-0</t>
  </si>
  <si>
    <t>REPOSICION RUTA S-61 Y S-95-R, MELIPEUCO - ICALMA - LIUCURA</t>
  </si>
  <si>
    <t>30036749-0</t>
  </si>
  <si>
    <t>MEJORAMIENTO CUESTA Y PUENTE LAS CANOAS EN RUTA S-269</t>
  </si>
  <si>
    <t>30037786-0</t>
  </si>
  <si>
    <t>CONSERVACION RED VIAL PLAN INDIGENA AÑOS 2005 - 2007</t>
  </si>
  <si>
    <t>30043390-0</t>
  </si>
  <si>
    <t>MEJORAMIENTO PASADA POR COLLIPULLI, IX REGION</t>
  </si>
  <si>
    <t>30043928-0</t>
  </si>
  <si>
    <t>REPOSICION PUENTE MANCHURIA Y ACCESOS</t>
  </si>
  <si>
    <t>30043933-0</t>
  </si>
  <si>
    <t>REPOSICION PUENTE LOLEN Y ACCESOS</t>
  </si>
  <si>
    <t>30044558-0</t>
  </si>
  <si>
    <t>REPOSICION RUTA R-76-S, SECTOR TRAIGUEN - GALVARINO</t>
  </si>
  <si>
    <t>30046061-0</t>
  </si>
  <si>
    <t>CONSERVACION RED VIAL  IX REGION, AÑOS 2006 - 2008</t>
  </si>
  <si>
    <t>30046065-0</t>
  </si>
  <si>
    <t>CONSERVACION GLOBAL RED VIAL IX REGION AÑOS 2006 - 2008</t>
  </si>
  <si>
    <t>30046104-0</t>
  </si>
  <si>
    <t>REPOSICION PUENTE AÑIHUARRAQUI, CURARREHUE</t>
  </si>
  <si>
    <t>30048950-0</t>
  </si>
  <si>
    <t>CONSERVACION GLOBAL IX REGION AÑOS 2007 - 2008</t>
  </si>
  <si>
    <t>30057612-0</t>
  </si>
  <si>
    <t>REPOSICION RUTA S-91, SECTOR LONCOCHE - VILLARRICA</t>
  </si>
  <si>
    <t>30059009-0</t>
  </si>
  <si>
    <t>REPOSICION PUENTE TRUFUL Y ACCESOS</t>
  </si>
  <si>
    <t>30059397-0</t>
  </si>
  <si>
    <t>INSTALACION SISTEMA PEAJE EN TUNEL LAS RAICES IX REGION</t>
  </si>
  <si>
    <t>30059955-0</t>
  </si>
  <si>
    <t>MEJORAMIENTO RUTA S-46 SECTOR: BUTACO - PUERTO DOMINGUEZ</t>
  </si>
  <si>
    <t>30062787-0</t>
  </si>
  <si>
    <t>MEJORAMIENTO HABILITACION TRONCAL RUTA INTERLAGOS</t>
  </si>
  <si>
    <t>30067068-0</t>
  </si>
  <si>
    <t>MEJORAMIENTO  AVENIDA PEREZ CANTO EN CURACAUTIN</t>
  </si>
  <si>
    <t>30067258-0</t>
  </si>
  <si>
    <t>MEJORAMIENTO R-49 COLLIPULLI - TERMAS DE PEMEHUE SECTOR: CURACO - BIFURCACION NIBLINTO</t>
  </si>
  <si>
    <t>30068313-0</t>
  </si>
  <si>
    <t>MEJORAMIENTO RUTA S-785-T CAMINO LONCOCHE - CALAFQUEN</t>
  </si>
  <si>
    <t>30069026-0</t>
  </si>
  <si>
    <t>CONSERVACION SELLOS Y RECAPADOS EN LA RED VIAL IX REGION AÑO 2007</t>
  </si>
  <si>
    <t>30069027-0</t>
  </si>
  <si>
    <t>CONSERVACION GLOBAL ADICIONAL DE CAMINOS IX REGION AÑO 2007</t>
  </si>
  <si>
    <t>30069193-0</t>
  </si>
  <si>
    <t>REPOSICION VARIOS PUENTES MENORES, IX REGION</t>
  </si>
  <si>
    <t>30069292-0</t>
  </si>
  <si>
    <t>MEJORAMIENTO EN RUTA R-42 CAMINO PUREN - LUMACO, IX REGION</t>
  </si>
  <si>
    <t>30069293-0</t>
  </si>
  <si>
    <t>MEJORAMIENTO EN RUTA S-107, ACCESO NORTE A PERQUENCO, IX REGION</t>
  </si>
  <si>
    <t>30069597-0</t>
  </si>
  <si>
    <t>REPOSICION PUENTES VILLACAUTIN, RARIRUCA Y LOLEN - MALLECO ORIENTE</t>
  </si>
  <si>
    <t>30069621-0</t>
  </si>
  <si>
    <t>REPOSICION VARIOS PUENTES PROVINCIA CAUTIN SUR, IX REGION</t>
  </si>
  <si>
    <t>30070012-0</t>
  </si>
  <si>
    <t>CONSERVACION GLOBAL RED VIAL IX REGION, AÑOS 2008 - 2010</t>
  </si>
  <si>
    <t>30070015-0</t>
  </si>
  <si>
    <t>CONSERVACION RED VIAL PLAN INDIGENA AÑOS 2008 - 2010</t>
  </si>
  <si>
    <t>30070887-0</t>
  </si>
  <si>
    <t>REPOSICION RUTA R-90-P, SECTOR: LUMACO - CAPITAN PASTENE</t>
  </si>
  <si>
    <t>30075884-0</t>
  </si>
  <si>
    <t>MEJORAMIENTO RUTA S-69 SECTOR: PEDREGOSO - VILLARRICA</t>
  </si>
  <si>
    <t>30076620-0</t>
  </si>
  <si>
    <t>REPOSICION PUENTE SANTA ROSA, TRAIGUEN</t>
  </si>
  <si>
    <t>30076621-0</t>
  </si>
  <si>
    <t>REPOSICION PUENTE TRARULEMU, ANGOL</t>
  </si>
  <si>
    <t>30076622-0</t>
  </si>
  <si>
    <t>REPOSICION PUENTE GALLETUE, LONQUIMAY</t>
  </si>
  <si>
    <t>30076623-0</t>
  </si>
  <si>
    <t>REPOSICION PUENTE EL SALTO, TRAIGUEN</t>
  </si>
  <si>
    <t>30076624-0</t>
  </si>
  <si>
    <t>REPOSICION PUENTES PUNTA NEGRA 1 Y 2 EN RUTA R-963, LONQUIMAY</t>
  </si>
  <si>
    <t>30076625-0</t>
  </si>
  <si>
    <t>REPOSICION PUENTE QUINO, VICTORIA</t>
  </si>
  <si>
    <t>30076626-0</t>
  </si>
  <si>
    <t>REPOSICION PUENTE PANGUECO, PUREN</t>
  </si>
  <si>
    <t>30076627-0</t>
  </si>
  <si>
    <t>REPOSICION PUENTE QUILQUEN, TRAIGUEN</t>
  </si>
  <si>
    <t>30076629-0</t>
  </si>
  <si>
    <t>REPOSICION PUENTE QUICHAMAHUIDA, TRAIGUEN</t>
  </si>
  <si>
    <t>30076630-0</t>
  </si>
  <si>
    <t>REPOSICION PUENTE DIDAICO, TRAIGUEN</t>
  </si>
  <si>
    <t>30076631-0</t>
  </si>
  <si>
    <t>REPOSICION PUENTE MAHUIDANCHE, PITRUFQUEN</t>
  </si>
  <si>
    <t>30076632-0</t>
  </si>
  <si>
    <t>REPOSICION PUENTE DAMAS, CARAHUE</t>
  </si>
  <si>
    <t>30076633-0</t>
  </si>
  <si>
    <t>REPOSICION PUENTE QUEPE, VILCUN</t>
  </si>
  <si>
    <t>30076634-0</t>
  </si>
  <si>
    <t>REPOSICION PUENTE SALINAS, GORBEA</t>
  </si>
  <si>
    <t>30076635-0</t>
  </si>
  <si>
    <t xml:space="preserve">REPOSICION PUENTE QUILONCO, VILCUN </t>
  </si>
  <si>
    <t>30076636-0</t>
  </si>
  <si>
    <t>REPOSICION PUENTE MUCO, LAUTARO</t>
  </si>
  <si>
    <t>30076637-0</t>
  </si>
  <si>
    <t>REPOSICION PUENTE COLLICO, VILLARRICA</t>
  </si>
  <si>
    <t>30076638-0</t>
  </si>
  <si>
    <t>REPOSICION PUENTE HUICHAHUE FAJA 6.000 - CUNCO</t>
  </si>
  <si>
    <t>30076639-0</t>
  </si>
  <si>
    <t xml:space="preserve">REPOSICION PUENTE HUICHAHUE 0.000, CUNCO </t>
  </si>
  <si>
    <t>30076649-0</t>
  </si>
  <si>
    <t>MEJORAMIENTO CALZADA PONIENTE AV. BALMACEDA, CHOLCHOL .</t>
  </si>
  <si>
    <t>30078933-0</t>
  </si>
  <si>
    <t>MEJORAMIENTO CAMINO HUEQUEN - EL PINO POR SAN LUIS</t>
  </si>
  <si>
    <t>30081153-0</t>
  </si>
  <si>
    <t>CONSERVACION GLOBAL RED VIAL IX REGION, 2009-2011</t>
  </si>
  <si>
    <t>30081183-0</t>
  </si>
  <si>
    <t>CONSERVACION RED VIAL IX REGION 2009-2011</t>
  </si>
  <si>
    <t>30081609-0</t>
  </si>
  <si>
    <t>CONSERVACION PLAZA DE PEAJE LAS RAICES - IX REGION AÑO 2009 .-</t>
  </si>
  <si>
    <t>30082353-0</t>
  </si>
  <si>
    <t>REPOSICION PUENTE QUIÑENAHUIN EN RUTA S-965 - CURARREHUE</t>
  </si>
  <si>
    <t>30083101-0</t>
  </si>
  <si>
    <t>MEJORAMIENTO RUTA R-810 QUINO-CARRETERA 5 SUR -</t>
  </si>
  <si>
    <t>30083304-0</t>
  </si>
  <si>
    <t>CONSERVACION EMERGENCIA RED VIAL IX REGION 2008</t>
  </si>
  <si>
    <t>30083641-0</t>
  </si>
  <si>
    <t xml:space="preserve">CONSERVACION RED VIAL ADMINISTRACION DIRECTA IX REGION AÑO 2009 </t>
  </si>
  <si>
    <t>30087246-0</t>
  </si>
  <si>
    <t>REPOSICION OBRAS DE EMERGENCIA SEPTIEMBRE 2008 REGION DE LA ARAUCANIA</t>
  </si>
  <si>
    <t>20068100-0</t>
  </si>
  <si>
    <t>MEJORAMIENTO RUTA V-505  PUERTO VARAS - ALERCE - PUERTO  MONTT</t>
  </si>
  <si>
    <t>20079322-1</t>
  </si>
  <si>
    <t>MEJORAMIENTO RUTA V - 20 SECTOR: FRUTILLAR - TEGUALDA (ETAPA II)</t>
  </si>
  <si>
    <t>20080167-0</t>
  </si>
  <si>
    <t>CONSTRUCCION CAMINO PUELO - PASO EL BOLSON</t>
  </si>
  <si>
    <t>20103712-0</t>
  </si>
  <si>
    <t>MEJORAMIENTO RUTA W-80 CAMINO CRUCE LONGITUDINAL SUR - HUILLINCO</t>
  </si>
  <si>
    <t>20105974-2</t>
  </si>
  <si>
    <t>MEJORAMIENTO RUTA U-96-V SECTOR COLEGUAL - TEGUALDA - FRESIA</t>
  </si>
  <si>
    <t>20113818-2</t>
  </si>
  <si>
    <t>REPOSICION PAVIMENTACION RUTA 225-CH, SECTOR: PUERTO VARAS - ENSENADA</t>
  </si>
  <si>
    <t>20113841-1</t>
  </si>
  <si>
    <t>MEJORAMIENTO RUTA U-51 SECTOR: RUPANQUITO - ENTRE LAGOS -</t>
  </si>
  <si>
    <t>20113862-0</t>
  </si>
  <si>
    <t>REPOSICION RUTA V-60 EL TEPUAL LOS MUERMOS</t>
  </si>
  <si>
    <t>20119103-0</t>
  </si>
  <si>
    <t>MEJORAMIENTO ACCESO PUERTO DE PUERTO MONTT</t>
  </si>
  <si>
    <t>20146957-0</t>
  </si>
  <si>
    <t>MEJORAMIENTO RUTA 7 SECTOR: QUILLAIPE - LA ARENA</t>
  </si>
  <si>
    <t>20167439-0</t>
  </si>
  <si>
    <t>HABILITACION ACCESO NORTE A OSORNO</t>
  </si>
  <si>
    <t>20177344-0</t>
  </si>
  <si>
    <t>REPOSICION RUTA 5 SECTOR: CASTRO - CHONCHI</t>
  </si>
  <si>
    <t>20177696-0</t>
  </si>
  <si>
    <t>MEJORAMIENTO RUTA U-16 SECTOR: TRUMAO - CRUCE  RUTA U-120</t>
  </si>
  <si>
    <t>20178084-0</t>
  </si>
  <si>
    <t>CONSTRUCCION CAMINO RIO CORRENTOSO - LAS GAVIOTAS</t>
  </si>
  <si>
    <t>20181365-0</t>
  </si>
  <si>
    <t>CONSTRUCCION CONEXION VIAL RUTA 5 (PUERTO MONTT) - RUTA 7 (CHAMIZA)</t>
  </si>
  <si>
    <t>20187050-0</t>
  </si>
  <si>
    <t>REPOSICION RIPIO RUTA 231-CH PTO. RAMIREZ - FUTALEUFU - PASO FUTALEUFU</t>
  </si>
  <si>
    <t>20187544-0</t>
  </si>
  <si>
    <t>MEJORAMIENTO RUTA U-960-V CORTE ALTO - CRUCE RUTA V-20 (PARAGUAY)</t>
  </si>
  <si>
    <t>20187970-0</t>
  </si>
  <si>
    <t>CONSERVACION RED VIAL BASICA NACIONAL, X REGION</t>
  </si>
  <si>
    <t>20188338-0</t>
  </si>
  <si>
    <t>AMPLIACION REPOSICION PAVIMENTO RUTA 7 SECTOR: PUERTO MONTT - PELLUCO</t>
  </si>
  <si>
    <t>27000210-0</t>
  </si>
  <si>
    <t>REPOSICION CONSTRUCCION CONVENIO DE PROGRAMACION PROVINCIA DE OSORNO</t>
  </si>
  <si>
    <t>30004005-0</t>
  </si>
  <si>
    <t>MEJORAMIENTO RUTA W-195 QUEMCHI - TOCOIHUE - DALCAHUE</t>
  </si>
  <si>
    <t>30027545-0</t>
  </si>
  <si>
    <t>REPOSICION CONSTRUCCION RUTA INTERLAGOS SECTOR: RUTA T-981-U CHIRRE - ENTRELAGOS</t>
  </si>
  <si>
    <t>30033108-0</t>
  </si>
  <si>
    <t>CONSERVACION INTEGRAL PUENTES X REGION AÑO 2005</t>
  </si>
  <si>
    <t>30033667-0</t>
  </si>
  <si>
    <t>CONSERVACION RED VIAL X REGION, PLAN INDIGENA</t>
  </si>
  <si>
    <t>30033733-0</t>
  </si>
  <si>
    <t>CONSTRUCCION CAMINO ACCESO PASO FRONTERIZO RIO MANSO (CMT)</t>
  </si>
  <si>
    <t>30043486-0</t>
  </si>
  <si>
    <t>CONSERVACION GLOBAL RED VIAL X REGION - AÑO 2006</t>
  </si>
  <si>
    <t>30043646-0</t>
  </si>
  <si>
    <t>CONSERVACION  RED VIAL X REGION - AÑOS 2006 - 2008</t>
  </si>
  <si>
    <t>30044382-0</t>
  </si>
  <si>
    <t>MEJORAMIENTO RUTA U-51 CRUCE LONGITUDINAL (CASA DE LATA) - CRUCE RUTA U-775</t>
  </si>
  <si>
    <t>30051153-0</t>
  </si>
  <si>
    <t>REPOSICION PUENTES PUNTRA Y BUTALCURA, CAMINO LONGITUDINAL SUR PROVINCIA DE CHILOE</t>
  </si>
  <si>
    <t>30051900-0</t>
  </si>
  <si>
    <t>MEJORAMIENTO RUTA W-15-175 SECTOR: RUTA 5 - PUMANZANO</t>
  </si>
  <si>
    <t>30051950-0</t>
  </si>
  <si>
    <t>MEJORAMIENTO RUTA V-815, TRAMO: BIFULCACION ILQUE-CRUCE RUTA V-85</t>
  </si>
  <si>
    <t>30057787-0</t>
  </si>
  <si>
    <t>CONSTRUCCION CAMINO SANTA BARBARA - RIO CAMAHUETO - CHANA</t>
  </si>
  <si>
    <t>30061092-0</t>
  </si>
  <si>
    <t>MEJORAMIENTO CONSTRUCCION RUTAS V-843 Y SIN ROL, SECTOR CRUCE RUTA V-85 - PUERTOS, CALBUCO</t>
  </si>
  <si>
    <t>30061316-0</t>
  </si>
  <si>
    <t>REPOSICION VARIOS PUENTES RUTA 7 SECTOR: CALETA PUELCHE - RIO NEGRO - HORNOPIREN</t>
  </si>
  <si>
    <t>30061386-0</t>
  </si>
  <si>
    <t>REPOSICION RUTA 225-CH, SECTOR: ENSENADA - PETROHUE</t>
  </si>
  <si>
    <t>30061440-0</t>
  </si>
  <si>
    <t>CONSERVACION PERIODICA RED VIAL PAVIMENTADA X REGION AÑOS 2007 - 2009</t>
  </si>
  <si>
    <t>30061656-0</t>
  </si>
  <si>
    <t>CONSERVACION PERIODICA PUENTES GRUPO I, X REGION AÑOS 2007 - 2009</t>
  </si>
  <si>
    <t>30061657-0</t>
  </si>
  <si>
    <t>CONSERVACION PERIODICA PUENTES GRUPO II, X REGION AÑOS 2007 - 2009</t>
  </si>
  <si>
    <t>30061660-0</t>
  </si>
  <si>
    <t>CONSERVACION GLOBAL RED VIAL X REGION AÑO 2007</t>
  </si>
  <si>
    <t>30061957-0</t>
  </si>
  <si>
    <t>AMPLIACION REPOSICION RUTA 215-CH SECTOR: OSORNO - AEROPUERTO CARLOS HOTT</t>
  </si>
  <si>
    <t>30063533-0</t>
  </si>
  <si>
    <t>AMPLIACION RUTA 5 DALCAHUE - PIDPID; NAHUILTAD - CHONCHI; BY PASS CASTRO</t>
  </si>
  <si>
    <t>30064323-0</t>
  </si>
  <si>
    <t>MEJORAMIENTO RUTA U-95 SECTOR: COÑICO (CRUCE QUILANTO) - PUERTO OCTAY</t>
  </si>
  <si>
    <t>30066076-0</t>
  </si>
  <si>
    <t>primer trim</t>
  </si>
  <si>
    <t>MILES DE $ 2009</t>
  </si>
  <si>
    <t>TARAPACA</t>
  </si>
  <si>
    <t>ANTOFAGASTA</t>
  </si>
  <si>
    <t>ATACAMA</t>
  </si>
  <si>
    <t>COQUIMBO</t>
  </si>
  <si>
    <t>VALPARAISO</t>
  </si>
  <si>
    <t>LIB. GRAL. B. O'HIGGINS</t>
  </si>
  <si>
    <t>MAULE</t>
  </si>
  <si>
    <t>BIO BIO</t>
  </si>
  <si>
    <t>ARAUCANIA</t>
  </si>
  <si>
    <t>LOS LAGOS</t>
  </si>
  <si>
    <t>AYSEN</t>
  </si>
  <si>
    <t>MAGALLANES</t>
  </si>
  <si>
    <t>METROPOLITANA</t>
  </si>
  <si>
    <t>LOS RIOS</t>
  </si>
  <si>
    <t>ARICA Y PARINACOTA</t>
  </si>
  <si>
    <t>NO REGIONALIZABLE</t>
  </si>
  <si>
    <t>01 ESTUDIOS BASICOS</t>
  </si>
  <si>
    <t>02 PROYECTOS</t>
  </si>
  <si>
    <t>PROGRAMA DE INVERSION DE ESTUDIOS Y PROYECTOS  AÑO 2009</t>
  </si>
  <si>
    <t>MINISTERIO DE OBRAS PÚBLICAS - DIRECCIÓN DE VIALIDAD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</si>
</sst>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3" fontId="5" fillId="33" borderId="13" xfId="51" applyNumberFormat="1" applyFont="1" applyFill="1" applyBorder="1" applyAlignment="1">
      <alignment horizontal="center" vertical="center" wrapText="1"/>
      <protection/>
    </xf>
    <xf numFmtId="3" fontId="5" fillId="33" borderId="14" xfId="51" applyNumberFormat="1" applyFont="1" applyFill="1" applyBorder="1" applyAlignment="1">
      <alignment horizontal="center" vertical="center" wrapText="1"/>
      <protection/>
    </xf>
    <xf numFmtId="3" fontId="5" fillId="33" borderId="15" xfId="51" applyNumberFormat="1" applyFont="1" applyFill="1" applyBorder="1" applyAlignment="1">
      <alignment horizontal="center" vertical="top" wrapText="1"/>
      <protection/>
    </xf>
    <xf numFmtId="3" fontId="5" fillId="33" borderId="16" xfId="51" applyNumberFormat="1" applyFont="1" applyFill="1" applyBorder="1" applyAlignment="1">
      <alignment horizontal="center" vertical="top" wrapText="1"/>
      <protection/>
    </xf>
    <xf numFmtId="0" fontId="6" fillId="0" borderId="10" xfId="51" applyFont="1" applyFill="1" applyBorder="1" applyAlignment="1">
      <alignment horizontal="center" vertical="top" wrapText="1"/>
      <protection/>
    </xf>
    <xf numFmtId="0" fontId="6" fillId="0" borderId="10" xfId="51" applyFont="1" applyFill="1" applyBorder="1" applyAlignment="1">
      <alignment vertical="top" wrapText="1"/>
      <protection/>
    </xf>
    <xf numFmtId="3" fontId="6" fillId="0" borderId="10" xfId="51" applyNumberFormat="1" applyFont="1" applyFill="1" applyBorder="1" applyAlignment="1">
      <alignment horizontal="right" vertical="top" wrapText="1"/>
      <protection/>
    </xf>
    <xf numFmtId="0" fontId="0" fillId="0" borderId="0" xfId="0" applyFont="1" applyAlignment="1">
      <alignment vertical="top" wrapText="1"/>
    </xf>
    <xf numFmtId="3" fontId="6" fillId="0" borderId="17" xfId="51" applyNumberFormat="1" applyFont="1" applyFill="1" applyBorder="1" applyAlignment="1">
      <alignment horizontal="right" vertical="top" wrapText="1"/>
      <protection/>
    </xf>
    <xf numFmtId="0" fontId="5" fillId="0" borderId="10" xfId="51" applyFont="1" applyFill="1" applyBorder="1" applyAlignment="1">
      <alignment vertical="top" wrapText="1"/>
      <protection/>
    </xf>
    <xf numFmtId="0" fontId="0" fillId="0" borderId="0" xfId="0" applyFont="1" applyFill="1" applyAlignment="1">
      <alignment vertical="top" wrapText="1"/>
    </xf>
    <xf numFmtId="0" fontId="6" fillId="0" borderId="0" xfId="51" applyFont="1" applyFill="1" applyBorder="1" applyAlignment="1">
      <alignment vertical="top" wrapText="1"/>
      <protection/>
    </xf>
    <xf numFmtId="3" fontId="6" fillId="0" borderId="0" xfId="51" applyNumberFormat="1" applyFont="1" applyFill="1" applyBorder="1" applyAlignment="1">
      <alignment horizontal="right" vertical="top" wrapText="1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6" fillId="0" borderId="10" xfId="51" applyFont="1" applyFill="1" applyBorder="1" applyAlignment="1" quotePrefix="1">
      <alignment vertical="top" wrapText="1"/>
      <protection/>
    </xf>
    <xf numFmtId="0" fontId="3" fillId="0" borderId="0" xfId="0" applyFont="1" applyAlignment="1">
      <alignment horizont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0"/>
  <sheetViews>
    <sheetView tabSelected="1" zoomScale="90" zoomScaleNormal="90" zoomScalePageLayoutView="0" workbookViewId="0" topLeftCell="A1">
      <selection activeCell="A1" sqref="A1:I1"/>
    </sheetView>
  </sheetViews>
  <sheetFormatPr defaultColWidth="11.421875" defaultRowHeight="15"/>
  <cols>
    <col min="1" max="1" width="13.8515625" style="6" customWidth="1"/>
    <col min="2" max="3" width="11.421875" style="6" customWidth="1"/>
    <col min="4" max="4" width="41.7109375" style="6" customWidth="1"/>
    <col min="5" max="5" width="12.00390625" style="6" bestFit="1" customWidth="1"/>
    <col min="6" max="8" width="12.00390625" style="6" customWidth="1"/>
    <col min="9" max="9" width="12.140625" style="6" customWidth="1"/>
    <col min="10" max="10" width="11.421875" style="6" customWidth="1"/>
    <col min="11" max="12" width="0" style="6" hidden="1" customWidth="1"/>
    <col min="13" max="16384" width="11.421875" style="6" customWidth="1"/>
  </cols>
  <sheetData>
    <row r="1" spans="1:9" s="1" customFormat="1" ht="15">
      <c r="A1" s="25" t="s">
        <v>1251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">
      <c r="A2" s="25" t="s">
        <v>1250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">
      <c r="A3" s="25" t="s">
        <v>386</v>
      </c>
      <c r="B3" s="25"/>
      <c r="C3" s="25"/>
      <c r="D3" s="25"/>
      <c r="E3" s="25"/>
      <c r="F3" s="25"/>
      <c r="G3" s="25"/>
      <c r="H3" s="25"/>
      <c r="I3" s="25"/>
    </row>
    <row r="4" spans="1:9" ht="15">
      <c r="A4" s="25" t="s">
        <v>1231</v>
      </c>
      <c r="B4" s="25"/>
      <c r="C4" s="25"/>
      <c r="D4" s="25"/>
      <c r="E4" s="25"/>
      <c r="F4" s="25"/>
      <c r="G4" s="25"/>
      <c r="H4" s="25"/>
      <c r="I4" s="25"/>
    </row>
    <row r="6" spans="1:9" s="2" customFormat="1" ht="36" customHeight="1">
      <c r="A6" s="7" t="s">
        <v>400</v>
      </c>
      <c r="B6" s="7" t="s">
        <v>401</v>
      </c>
      <c r="C6" s="7" t="s">
        <v>402</v>
      </c>
      <c r="D6" s="7" t="s">
        <v>403</v>
      </c>
      <c r="E6" s="7" t="s">
        <v>387</v>
      </c>
      <c r="F6" s="26" t="s">
        <v>388</v>
      </c>
      <c r="G6" s="27"/>
      <c r="H6" s="27"/>
      <c r="I6" s="28"/>
    </row>
    <row r="7" spans="1:12" s="2" customFormat="1" ht="18.75" customHeight="1">
      <c r="A7" s="8"/>
      <c r="B7" s="8"/>
      <c r="C7" s="8"/>
      <c r="D7" s="8"/>
      <c r="E7" s="8"/>
      <c r="F7" s="9" t="s">
        <v>1230</v>
      </c>
      <c r="G7" s="10" t="s">
        <v>404</v>
      </c>
      <c r="H7" s="10" t="s">
        <v>405</v>
      </c>
      <c r="I7" s="10" t="s">
        <v>406</v>
      </c>
      <c r="K7" s="11" t="s">
        <v>391</v>
      </c>
      <c r="L7" s="12" t="s">
        <v>392</v>
      </c>
    </row>
    <row r="8" spans="1:12" s="16" customFormat="1" ht="33" customHeight="1">
      <c r="A8" s="13" t="s">
        <v>1247</v>
      </c>
      <c r="B8" s="13" t="s">
        <v>1248</v>
      </c>
      <c r="C8" s="14" t="s">
        <v>407</v>
      </c>
      <c r="D8" s="14" t="s">
        <v>408</v>
      </c>
      <c r="E8" s="15">
        <v>71000</v>
      </c>
      <c r="F8" s="15">
        <v>0</v>
      </c>
      <c r="G8" s="15">
        <v>10650</v>
      </c>
      <c r="H8" s="15">
        <v>35500</v>
      </c>
      <c r="I8" s="15">
        <f aca="true" t="shared" si="0" ref="I8:I83">+E8-F8-G8-H8</f>
        <v>24850</v>
      </c>
      <c r="K8" s="17">
        <v>0</v>
      </c>
      <c r="L8" s="17">
        <v>24850</v>
      </c>
    </row>
    <row r="9" spans="1:12" s="16" customFormat="1" ht="33" customHeight="1">
      <c r="A9" s="13" t="s">
        <v>1247</v>
      </c>
      <c r="B9" s="13" t="s">
        <v>1248</v>
      </c>
      <c r="C9" s="14" t="s">
        <v>409</v>
      </c>
      <c r="D9" s="14" t="s">
        <v>410</v>
      </c>
      <c r="E9" s="15">
        <v>185</v>
      </c>
      <c r="F9" s="15">
        <v>184.895</v>
      </c>
      <c r="G9" s="15">
        <v>0</v>
      </c>
      <c r="H9" s="15">
        <v>0</v>
      </c>
      <c r="I9" s="15">
        <f t="shared" si="0"/>
        <v>0.10499999999998977</v>
      </c>
      <c r="K9" s="17">
        <v>185</v>
      </c>
      <c r="L9" s="17">
        <v>0</v>
      </c>
    </row>
    <row r="10" spans="1:12" s="16" customFormat="1" ht="33" customHeight="1">
      <c r="A10" s="13" t="s">
        <v>1247</v>
      </c>
      <c r="B10" s="13" t="s">
        <v>1248</v>
      </c>
      <c r="C10" s="14" t="s">
        <v>411</v>
      </c>
      <c r="D10" s="14" t="s">
        <v>412</v>
      </c>
      <c r="E10" s="15">
        <v>32925</v>
      </c>
      <c r="F10" s="15">
        <v>0</v>
      </c>
      <c r="G10" s="15">
        <v>5880</v>
      </c>
      <c r="H10" s="15">
        <v>21165</v>
      </c>
      <c r="I10" s="15">
        <f t="shared" si="0"/>
        <v>5880</v>
      </c>
      <c r="K10" s="17">
        <v>0</v>
      </c>
      <c r="L10" s="17">
        <v>5880</v>
      </c>
    </row>
    <row r="11" spans="1:12" s="16" customFormat="1" ht="33" customHeight="1">
      <c r="A11" s="13" t="s">
        <v>1247</v>
      </c>
      <c r="B11" s="13" t="s">
        <v>1248</v>
      </c>
      <c r="C11" s="14" t="s">
        <v>413</v>
      </c>
      <c r="D11" s="14" t="s">
        <v>414</v>
      </c>
      <c r="E11" s="15">
        <v>10543</v>
      </c>
      <c r="F11" s="15">
        <v>538.015</v>
      </c>
      <c r="G11" s="15">
        <v>10005</v>
      </c>
      <c r="H11" s="15">
        <v>0</v>
      </c>
      <c r="I11" s="15">
        <f t="shared" si="0"/>
        <v>-0.014999999999417923</v>
      </c>
      <c r="K11" s="17">
        <v>538</v>
      </c>
      <c r="L11" s="17">
        <v>0</v>
      </c>
    </row>
    <row r="12" spans="1:12" s="16" customFormat="1" ht="33" customHeight="1">
      <c r="A12" s="13" t="s">
        <v>1247</v>
      </c>
      <c r="B12" s="13" t="s">
        <v>1248</v>
      </c>
      <c r="C12" s="14" t="s">
        <v>415</v>
      </c>
      <c r="D12" s="14" t="s">
        <v>416</v>
      </c>
      <c r="E12" s="15">
        <v>10543</v>
      </c>
      <c r="F12" s="15">
        <v>538.014</v>
      </c>
      <c r="G12" s="15">
        <v>10005</v>
      </c>
      <c r="H12" s="15">
        <v>0</v>
      </c>
      <c r="I12" s="15">
        <f t="shared" si="0"/>
        <v>-0.013999999999214197</v>
      </c>
      <c r="K12" s="17">
        <v>538</v>
      </c>
      <c r="L12" s="17">
        <v>0</v>
      </c>
    </row>
    <row r="13" spans="1:12" s="16" customFormat="1" ht="33" customHeight="1">
      <c r="A13" s="13" t="s">
        <v>1247</v>
      </c>
      <c r="B13" s="13" t="s">
        <v>1248</v>
      </c>
      <c r="C13" s="14" t="s">
        <v>417</v>
      </c>
      <c r="D13" s="14" t="s">
        <v>418</v>
      </c>
      <c r="E13" s="15">
        <v>26250</v>
      </c>
      <c r="F13" s="15">
        <v>0</v>
      </c>
      <c r="G13" s="15">
        <v>0</v>
      </c>
      <c r="H13" s="15">
        <v>0</v>
      </c>
      <c r="I13" s="15">
        <f t="shared" si="0"/>
        <v>26250</v>
      </c>
      <c r="K13" s="17">
        <v>0</v>
      </c>
      <c r="L13" s="17">
        <v>26250</v>
      </c>
    </row>
    <row r="14" spans="1:12" s="16" customFormat="1" ht="33" customHeight="1">
      <c r="A14" s="13" t="s">
        <v>1247</v>
      </c>
      <c r="B14" s="13" t="s">
        <v>1248</v>
      </c>
      <c r="C14" s="14" t="s">
        <v>419</v>
      </c>
      <c r="D14" s="14" t="s">
        <v>420</v>
      </c>
      <c r="E14" s="15">
        <v>37800</v>
      </c>
      <c r="F14" s="15">
        <v>0</v>
      </c>
      <c r="G14" s="15">
        <v>0</v>
      </c>
      <c r="H14" s="15">
        <v>0</v>
      </c>
      <c r="I14" s="15">
        <f t="shared" si="0"/>
        <v>37800</v>
      </c>
      <c r="K14" s="17">
        <v>0</v>
      </c>
      <c r="L14" s="17">
        <v>37800</v>
      </c>
    </row>
    <row r="15" spans="1:12" s="16" customFormat="1" ht="33" customHeight="1">
      <c r="A15" s="13" t="s">
        <v>1246</v>
      </c>
      <c r="B15" s="13" t="s">
        <v>1249</v>
      </c>
      <c r="C15" s="14" t="s">
        <v>320</v>
      </c>
      <c r="D15" s="14" t="s">
        <v>321</v>
      </c>
      <c r="E15" s="15">
        <v>2789990</v>
      </c>
      <c r="F15" s="15">
        <v>825920.417</v>
      </c>
      <c r="G15" s="15">
        <v>342390</v>
      </c>
      <c r="H15" s="15">
        <v>36000</v>
      </c>
      <c r="I15" s="15">
        <f aca="true" t="shared" si="1" ref="I15:I26">+E15-F15-G15-H15</f>
        <v>1585679.583</v>
      </c>
      <c r="K15" s="17">
        <v>425600</v>
      </c>
      <c r="L15" s="17">
        <v>1986000</v>
      </c>
    </row>
    <row r="16" spans="1:12" s="16" customFormat="1" ht="33" customHeight="1">
      <c r="A16" s="13" t="s">
        <v>1246</v>
      </c>
      <c r="B16" s="13" t="s">
        <v>1249</v>
      </c>
      <c r="C16" s="14" t="s">
        <v>322</v>
      </c>
      <c r="D16" s="14" t="s">
        <v>323</v>
      </c>
      <c r="E16" s="15">
        <v>378000</v>
      </c>
      <c r="F16" s="15">
        <v>0</v>
      </c>
      <c r="G16" s="15">
        <v>6600</v>
      </c>
      <c r="H16" s="15">
        <v>185700</v>
      </c>
      <c r="I16" s="15">
        <f t="shared" si="1"/>
        <v>185700</v>
      </c>
      <c r="K16" s="17">
        <v>0</v>
      </c>
      <c r="L16" s="17">
        <v>185700</v>
      </c>
    </row>
    <row r="17" spans="1:12" s="16" customFormat="1" ht="33" customHeight="1">
      <c r="A17" s="13" t="s">
        <v>1246</v>
      </c>
      <c r="B17" s="13" t="s">
        <v>1249</v>
      </c>
      <c r="C17" s="14" t="s">
        <v>324</v>
      </c>
      <c r="D17" s="14" t="s">
        <v>325</v>
      </c>
      <c r="E17" s="15">
        <v>300000</v>
      </c>
      <c r="F17" s="15">
        <v>0</v>
      </c>
      <c r="G17" s="15">
        <v>0</v>
      </c>
      <c r="H17" s="15">
        <v>0</v>
      </c>
      <c r="I17" s="15">
        <f t="shared" si="1"/>
        <v>300000</v>
      </c>
      <c r="K17" s="17">
        <v>0</v>
      </c>
      <c r="L17" s="17">
        <v>300000</v>
      </c>
    </row>
    <row r="18" spans="1:12" s="16" customFormat="1" ht="33" customHeight="1">
      <c r="A18" s="13" t="s">
        <v>1246</v>
      </c>
      <c r="B18" s="13" t="s">
        <v>1249</v>
      </c>
      <c r="C18" s="14" t="s">
        <v>326</v>
      </c>
      <c r="D18" s="14" t="s">
        <v>327</v>
      </c>
      <c r="E18" s="15">
        <v>62969</v>
      </c>
      <c r="F18" s="15">
        <v>0</v>
      </c>
      <c r="G18" s="15">
        <v>0</v>
      </c>
      <c r="H18" s="15">
        <v>19718</v>
      </c>
      <c r="I18" s="15">
        <f t="shared" si="1"/>
        <v>43251</v>
      </c>
      <c r="K18" s="17">
        <v>0</v>
      </c>
      <c r="L18" s="17">
        <v>43251</v>
      </c>
    </row>
    <row r="19" spans="1:12" s="16" customFormat="1" ht="33" customHeight="1">
      <c r="A19" s="13" t="s">
        <v>1246</v>
      </c>
      <c r="B19" s="13" t="s">
        <v>1249</v>
      </c>
      <c r="C19" s="14" t="s">
        <v>328</v>
      </c>
      <c r="D19" s="14" t="s">
        <v>329</v>
      </c>
      <c r="E19" s="15">
        <v>2045635</v>
      </c>
      <c r="F19" s="15">
        <v>1863888.83</v>
      </c>
      <c r="G19" s="15">
        <v>0</v>
      </c>
      <c r="H19" s="15">
        <v>0</v>
      </c>
      <c r="I19" s="15">
        <f t="shared" si="1"/>
        <v>181746.16999999993</v>
      </c>
      <c r="K19" s="17">
        <v>2045635</v>
      </c>
      <c r="L19" s="17">
        <v>0</v>
      </c>
    </row>
    <row r="20" spans="1:12" s="16" customFormat="1" ht="33" customHeight="1">
      <c r="A20" s="13" t="s">
        <v>1246</v>
      </c>
      <c r="B20" s="13" t="s">
        <v>1249</v>
      </c>
      <c r="C20" s="14" t="s">
        <v>330</v>
      </c>
      <c r="D20" s="14" t="s">
        <v>331</v>
      </c>
      <c r="E20" s="15">
        <v>30000</v>
      </c>
      <c r="F20" s="15">
        <v>0</v>
      </c>
      <c r="G20" s="15">
        <v>0</v>
      </c>
      <c r="H20" s="15">
        <v>15000</v>
      </c>
      <c r="I20" s="15">
        <f t="shared" si="1"/>
        <v>15000</v>
      </c>
      <c r="K20" s="17">
        <v>0</v>
      </c>
      <c r="L20" s="17">
        <v>15000</v>
      </c>
    </row>
    <row r="21" spans="1:12" s="16" customFormat="1" ht="33" customHeight="1">
      <c r="A21" s="13" t="s">
        <v>1246</v>
      </c>
      <c r="B21" s="13" t="s">
        <v>1249</v>
      </c>
      <c r="C21" s="14" t="s">
        <v>332</v>
      </c>
      <c r="D21" s="14" t="s">
        <v>333</v>
      </c>
      <c r="E21" s="15">
        <v>3008289</v>
      </c>
      <c r="F21" s="15">
        <v>0</v>
      </c>
      <c r="G21" s="15">
        <v>818542</v>
      </c>
      <c r="H21" s="15">
        <v>1502800</v>
      </c>
      <c r="I21" s="15">
        <f t="shared" si="1"/>
        <v>686947</v>
      </c>
      <c r="K21" s="17">
        <v>11273</v>
      </c>
      <c r="L21" s="17">
        <v>675674</v>
      </c>
    </row>
    <row r="22" spans="1:12" s="16" customFormat="1" ht="33" customHeight="1">
      <c r="A22" s="13" t="s">
        <v>1246</v>
      </c>
      <c r="B22" s="13" t="s">
        <v>1249</v>
      </c>
      <c r="C22" s="14" t="s">
        <v>334</v>
      </c>
      <c r="D22" s="14" t="s">
        <v>335</v>
      </c>
      <c r="E22" s="15">
        <v>4000</v>
      </c>
      <c r="F22" s="15">
        <v>0</v>
      </c>
      <c r="G22" s="15">
        <v>0</v>
      </c>
      <c r="H22" s="15">
        <v>0</v>
      </c>
      <c r="I22" s="15">
        <f t="shared" si="1"/>
        <v>4000</v>
      </c>
      <c r="K22" s="17">
        <v>0</v>
      </c>
      <c r="L22" s="17">
        <v>4000</v>
      </c>
    </row>
    <row r="23" spans="1:12" s="16" customFormat="1" ht="33" customHeight="1">
      <c r="A23" s="13" t="s">
        <v>1246</v>
      </c>
      <c r="B23" s="13" t="s">
        <v>1249</v>
      </c>
      <c r="C23" s="14" t="s">
        <v>336</v>
      </c>
      <c r="D23" s="14" t="s">
        <v>337</v>
      </c>
      <c r="E23" s="15">
        <v>2267000</v>
      </c>
      <c r="F23" s="15">
        <v>0</v>
      </c>
      <c r="G23" s="15">
        <v>0</v>
      </c>
      <c r="H23" s="15">
        <v>857500</v>
      </c>
      <c r="I23" s="15">
        <f t="shared" si="1"/>
        <v>1409500</v>
      </c>
      <c r="K23" s="17">
        <v>0</v>
      </c>
      <c r="L23" s="17">
        <v>1409500</v>
      </c>
    </row>
    <row r="24" spans="1:12" s="16" customFormat="1" ht="33" customHeight="1">
      <c r="A24" s="13" t="s">
        <v>1246</v>
      </c>
      <c r="B24" s="13" t="s">
        <v>1249</v>
      </c>
      <c r="C24" s="14" t="s">
        <v>338</v>
      </c>
      <c r="D24" s="14" t="s">
        <v>339</v>
      </c>
      <c r="E24" s="15">
        <v>766200</v>
      </c>
      <c r="F24" s="15">
        <v>0</v>
      </c>
      <c r="G24" s="15">
        <v>6600</v>
      </c>
      <c r="H24" s="15">
        <v>328200</v>
      </c>
      <c r="I24" s="15">
        <f t="shared" si="1"/>
        <v>431400</v>
      </c>
      <c r="K24" s="17">
        <v>0</v>
      </c>
      <c r="L24" s="17">
        <v>431400</v>
      </c>
    </row>
    <row r="25" spans="1:12" s="16" customFormat="1" ht="33" customHeight="1">
      <c r="A25" s="13" t="s">
        <v>1246</v>
      </c>
      <c r="B25" s="13" t="s">
        <v>1249</v>
      </c>
      <c r="C25" s="14" t="s">
        <v>340</v>
      </c>
      <c r="D25" s="14" t="s">
        <v>341</v>
      </c>
      <c r="E25" s="15">
        <v>300000</v>
      </c>
      <c r="F25" s="15">
        <v>0</v>
      </c>
      <c r="G25" s="15">
        <v>0</v>
      </c>
      <c r="H25" s="15">
        <v>0</v>
      </c>
      <c r="I25" s="15">
        <f t="shared" si="1"/>
        <v>300000</v>
      </c>
      <c r="K25" s="17">
        <v>0</v>
      </c>
      <c r="L25" s="17">
        <v>300000</v>
      </c>
    </row>
    <row r="26" spans="1:12" s="16" customFormat="1" ht="33" customHeight="1">
      <c r="A26" s="13" t="s">
        <v>1246</v>
      </c>
      <c r="B26" s="13" t="s">
        <v>1249</v>
      </c>
      <c r="C26" s="14" t="s">
        <v>342</v>
      </c>
      <c r="D26" s="14" t="s">
        <v>343</v>
      </c>
      <c r="E26" s="15">
        <v>323000</v>
      </c>
      <c r="F26" s="15">
        <v>48872.335999999996</v>
      </c>
      <c r="G26" s="15">
        <v>48646</v>
      </c>
      <c r="H26" s="15">
        <v>69066</v>
      </c>
      <c r="I26" s="15">
        <f t="shared" si="1"/>
        <v>156415.664</v>
      </c>
      <c r="K26" s="17">
        <v>109737</v>
      </c>
      <c r="L26" s="17">
        <v>95551</v>
      </c>
    </row>
    <row r="27" spans="1:12" s="16" customFormat="1" ht="33" customHeight="1">
      <c r="A27" s="13" t="s">
        <v>1232</v>
      </c>
      <c r="B27" s="13" t="s">
        <v>1249</v>
      </c>
      <c r="C27" s="14" t="s">
        <v>421</v>
      </c>
      <c r="D27" s="14" t="s">
        <v>422</v>
      </c>
      <c r="E27" s="15">
        <v>8013609</v>
      </c>
      <c r="F27" s="15">
        <v>5512259.359000001</v>
      </c>
      <c r="G27" s="15">
        <v>741500</v>
      </c>
      <c r="H27" s="15">
        <v>0</v>
      </c>
      <c r="I27" s="15">
        <f t="shared" si="0"/>
        <v>1759849.640999999</v>
      </c>
      <c r="K27" s="17">
        <v>6252379</v>
      </c>
      <c r="L27" s="17">
        <v>1019730</v>
      </c>
    </row>
    <row r="28" spans="1:12" s="16" customFormat="1" ht="33" customHeight="1">
      <c r="A28" s="13" t="s">
        <v>1232</v>
      </c>
      <c r="B28" s="13" t="s">
        <v>1249</v>
      </c>
      <c r="C28" s="14" t="s">
        <v>423</v>
      </c>
      <c r="D28" s="14" t="s">
        <v>424</v>
      </c>
      <c r="E28" s="15">
        <v>243644</v>
      </c>
      <c r="F28" s="15">
        <v>27200</v>
      </c>
      <c r="G28" s="15">
        <v>0</v>
      </c>
      <c r="H28" s="15">
        <v>0</v>
      </c>
      <c r="I28" s="15">
        <f t="shared" si="0"/>
        <v>216444</v>
      </c>
      <c r="K28" s="17">
        <v>84315</v>
      </c>
      <c r="L28" s="17">
        <v>159329</v>
      </c>
    </row>
    <row r="29" spans="1:12" s="16" customFormat="1" ht="33" customHeight="1">
      <c r="A29" s="13" t="s">
        <v>1232</v>
      </c>
      <c r="B29" s="13" t="s">
        <v>1249</v>
      </c>
      <c r="C29" s="14" t="s">
        <v>425</v>
      </c>
      <c r="D29" s="14" t="s">
        <v>426</v>
      </c>
      <c r="E29" s="15">
        <v>2318000</v>
      </c>
      <c r="F29" s="15">
        <v>0</v>
      </c>
      <c r="G29" s="15">
        <v>510000</v>
      </c>
      <c r="H29" s="15">
        <v>854000</v>
      </c>
      <c r="I29" s="15">
        <f t="shared" si="0"/>
        <v>954000</v>
      </c>
      <c r="K29" s="17">
        <v>0</v>
      </c>
      <c r="L29" s="17">
        <v>954000</v>
      </c>
    </row>
    <row r="30" spans="1:12" s="16" customFormat="1" ht="33" customHeight="1">
      <c r="A30" s="13" t="s">
        <v>1232</v>
      </c>
      <c r="B30" s="13" t="s">
        <v>1249</v>
      </c>
      <c r="C30" s="14" t="s">
        <v>427</v>
      </c>
      <c r="D30" s="14" t="s">
        <v>428</v>
      </c>
      <c r="E30" s="15">
        <v>9074949</v>
      </c>
      <c r="F30" s="15">
        <v>3079552.086</v>
      </c>
      <c r="G30" s="15">
        <v>1401915</v>
      </c>
      <c r="H30" s="15">
        <v>677000</v>
      </c>
      <c r="I30" s="15">
        <f t="shared" si="0"/>
        <v>3916481.914</v>
      </c>
      <c r="K30" s="17">
        <v>1447091</v>
      </c>
      <c r="L30" s="17">
        <v>5548943</v>
      </c>
    </row>
    <row r="31" spans="1:12" s="16" customFormat="1" ht="33" customHeight="1">
      <c r="A31" s="13" t="s">
        <v>1232</v>
      </c>
      <c r="B31" s="13" t="s">
        <v>1249</v>
      </c>
      <c r="C31" s="14" t="s">
        <v>429</v>
      </c>
      <c r="D31" s="14" t="s">
        <v>430</v>
      </c>
      <c r="E31" s="15">
        <v>716539</v>
      </c>
      <c r="F31" s="15">
        <v>191417.668</v>
      </c>
      <c r="G31" s="15">
        <v>179608</v>
      </c>
      <c r="H31" s="15">
        <v>166673</v>
      </c>
      <c r="I31" s="15">
        <f t="shared" si="0"/>
        <v>178840.33199999994</v>
      </c>
      <c r="K31" s="17">
        <v>50438</v>
      </c>
      <c r="L31" s="17">
        <v>319820</v>
      </c>
    </row>
    <row r="32" spans="1:12" s="16" customFormat="1" ht="33" customHeight="1">
      <c r="A32" s="13" t="s">
        <v>1232</v>
      </c>
      <c r="B32" s="13" t="s">
        <v>1249</v>
      </c>
      <c r="C32" s="14" t="s">
        <v>431</v>
      </c>
      <c r="D32" s="14" t="s">
        <v>432</v>
      </c>
      <c r="E32" s="15">
        <v>330000</v>
      </c>
      <c r="F32" s="15">
        <v>0</v>
      </c>
      <c r="G32" s="15">
        <v>0</v>
      </c>
      <c r="H32" s="15">
        <v>33000</v>
      </c>
      <c r="I32" s="15">
        <f t="shared" si="0"/>
        <v>297000</v>
      </c>
      <c r="K32" s="17">
        <v>0</v>
      </c>
      <c r="L32" s="17">
        <v>297000</v>
      </c>
    </row>
    <row r="33" spans="1:12" s="16" customFormat="1" ht="33" customHeight="1">
      <c r="A33" s="13" t="s">
        <v>1232</v>
      </c>
      <c r="B33" s="13" t="s">
        <v>1249</v>
      </c>
      <c r="C33" s="14" t="s">
        <v>433</v>
      </c>
      <c r="D33" s="14" t="s">
        <v>434</v>
      </c>
      <c r="E33" s="15">
        <v>1442828</v>
      </c>
      <c r="F33" s="15">
        <v>16519.016</v>
      </c>
      <c r="G33" s="15">
        <v>360675</v>
      </c>
      <c r="H33" s="15">
        <v>380631</v>
      </c>
      <c r="I33" s="15">
        <f t="shared" si="0"/>
        <v>685002.9839999999</v>
      </c>
      <c r="K33" s="17">
        <v>230167</v>
      </c>
      <c r="L33" s="17">
        <v>471355</v>
      </c>
    </row>
    <row r="34" spans="1:12" s="16" customFormat="1" ht="33" customHeight="1">
      <c r="A34" s="13" t="s">
        <v>1232</v>
      </c>
      <c r="B34" s="13" t="s">
        <v>1249</v>
      </c>
      <c r="C34" s="14" t="s">
        <v>435</v>
      </c>
      <c r="D34" s="14" t="s">
        <v>436</v>
      </c>
      <c r="E34" s="15">
        <v>90000</v>
      </c>
      <c r="F34" s="15">
        <v>0</v>
      </c>
      <c r="G34" s="15">
        <v>0</v>
      </c>
      <c r="H34" s="15">
        <v>5500</v>
      </c>
      <c r="I34" s="15">
        <f t="shared" si="0"/>
        <v>84500</v>
      </c>
      <c r="K34" s="17">
        <v>0</v>
      </c>
      <c r="L34" s="17">
        <v>84500</v>
      </c>
    </row>
    <row r="35" spans="1:12" s="16" customFormat="1" ht="33" customHeight="1">
      <c r="A35" s="13" t="s">
        <v>1232</v>
      </c>
      <c r="B35" s="13" t="s">
        <v>1249</v>
      </c>
      <c r="C35" s="14" t="s">
        <v>437</v>
      </c>
      <c r="D35" s="14" t="s">
        <v>438</v>
      </c>
      <c r="E35" s="15">
        <v>30000</v>
      </c>
      <c r="F35" s="15">
        <v>0</v>
      </c>
      <c r="G35" s="15">
        <v>0</v>
      </c>
      <c r="H35" s="15">
        <v>0</v>
      </c>
      <c r="I35" s="15">
        <f t="shared" si="0"/>
        <v>30000</v>
      </c>
      <c r="K35" s="17">
        <v>0</v>
      </c>
      <c r="L35" s="17">
        <v>30000</v>
      </c>
    </row>
    <row r="36" spans="1:12" s="16" customFormat="1" ht="33" customHeight="1">
      <c r="A36" s="13" t="s">
        <v>1232</v>
      </c>
      <c r="B36" s="13" t="s">
        <v>1249</v>
      </c>
      <c r="C36" s="14" t="s">
        <v>439</v>
      </c>
      <c r="D36" s="14" t="s">
        <v>440</v>
      </c>
      <c r="E36" s="15">
        <v>25000</v>
      </c>
      <c r="F36" s="15">
        <v>0</v>
      </c>
      <c r="G36" s="15">
        <v>0</v>
      </c>
      <c r="H36" s="15">
        <v>0</v>
      </c>
      <c r="I36" s="15">
        <f t="shared" si="0"/>
        <v>25000</v>
      </c>
      <c r="K36" s="17">
        <v>0</v>
      </c>
      <c r="L36" s="17">
        <v>25000</v>
      </c>
    </row>
    <row r="37" spans="1:12" s="16" customFormat="1" ht="33" customHeight="1">
      <c r="A37" s="13" t="s">
        <v>1232</v>
      </c>
      <c r="B37" s="13" t="s">
        <v>1249</v>
      </c>
      <c r="C37" s="14" t="s">
        <v>441</v>
      </c>
      <c r="D37" s="14" t="s">
        <v>442</v>
      </c>
      <c r="E37" s="15">
        <v>2998016</v>
      </c>
      <c r="F37" s="15">
        <v>1762999.4989999998</v>
      </c>
      <c r="G37" s="15">
        <v>269073</v>
      </c>
      <c r="H37" s="15">
        <v>0</v>
      </c>
      <c r="I37" s="15">
        <f t="shared" si="0"/>
        <v>965943.5010000002</v>
      </c>
      <c r="K37" s="17">
        <v>303000</v>
      </c>
      <c r="L37" s="17">
        <v>2425943</v>
      </c>
    </row>
    <row r="38" spans="1:12" s="16" customFormat="1" ht="33" customHeight="1">
      <c r="A38" s="13" t="s">
        <v>1232</v>
      </c>
      <c r="B38" s="13" t="s">
        <v>1249</v>
      </c>
      <c r="C38" s="14" t="s">
        <v>443</v>
      </c>
      <c r="D38" s="14" t="s">
        <v>444</v>
      </c>
      <c r="E38" s="15">
        <v>1701430</v>
      </c>
      <c r="F38" s="15">
        <v>0</v>
      </c>
      <c r="G38" s="15">
        <v>120000</v>
      </c>
      <c r="H38" s="15">
        <v>463430</v>
      </c>
      <c r="I38" s="15">
        <f t="shared" si="0"/>
        <v>1118000</v>
      </c>
      <c r="K38" s="17">
        <v>0</v>
      </c>
      <c r="L38" s="17">
        <v>1118000</v>
      </c>
    </row>
    <row r="39" spans="1:12" s="16" customFormat="1" ht="33" customHeight="1">
      <c r="A39" s="13" t="s">
        <v>1232</v>
      </c>
      <c r="B39" s="13" t="s">
        <v>1249</v>
      </c>
      <c r="C39" s="14" t="s">
        <v>445</v>
      </c>
      <c r="D39" s="14" t="s">
        <v>446</v>
      </c>
      <c r="E39" s="15">
        <v>71679</v>
      </c>
      <c r="F39" s="15">
        <v>0</v>
      </c>
      <c r="G39" s="15">
        <v>0</v>
      </c>
      <c r="H39" s="15">
        <v>0</v>
      </c>
      <c r="I39" s="15">
        <f t="shared" si="0"/>
        <v>71679</v>
      </c>
      <c r="K39" s="17">
        <v>0</v>
      </c>
      <c r="L39" s="17">
        <v>71679</v>
      </c>
    </row>
    <row r="40" spans="1:12" s="16" customFormat="1" ht="33" customHeight="1">
      <c r="A40" s="13" t="s">
        <v>1232</v>
      </c>
      <c r="B40" s="13" t="s">
        <v>1249</v>
      </c>
      <c r="C40" s="14" t="s">
        <v>447</v>
      </c>
      <c r="D40" s="14" t="s">
        <v>448</v>
      </c>
      <c r="E40" s="15">
        <v>506000</v>
      </c>
      <c r="F40" s="15">
        <v>259213.63100000002</v>
      </c>
      <c r="G40" s="15">
        <v>130846</v>
      </c>
      <c r="H40" s="15">
        <f>125454-9514</f>
        <v>115940</v>
      </c>
      <c r="I40" s="15">
        <f t="shared" si="0"/>
        <v>0.36899999997694977</v>
      </c>
      <c r="K40" s="17">
        <v>196161</v>
      </c>
      <c r="L40" s="17">
        <v>53539</v>
      </c>
    </row>
    <row r="41" spans="1:12" s="16" customFormat="1" ht="33" customHeight="1">
      <c r="A41" s="13" t="s">
        <v>1232</v>
      </c>
      <c r="B41" s="13" t="s">
        <v>1249</v>
      </c>
      <c r="C41" s="14" t="s">
        <v>449</v>
      </c>
      <c r="D41" s="14" t="s">
        <v>450</v>
      </c>
      <c r="E41" s="15">
        <v>800000</v>
      </c>
      <c r="F41" s="15">
        <v>0</v>
      </c>
      <c r="G41" s="15">
        <v>0</v>
      </c>
      <c r="H41" s="15">
        <v>220000</v>
      </c>
      <c r="I41" s="15">
        <f t="shared" si="0"/>
        <v>580000</v>
      </c>
      <c r="K41" s="17">
        <v>0</v>
      </c>
      <c r="L41" s="17">
        <v>580000</v>
      </c>
    </row>
    <row r="42" spans="1:12" s="16" customFormat="1" ht="33" customHeight="1">
      <c r="A42" s="13" t="s">
        <v>1233</v>
      </c>
      <c r="B42" s="13" t="s">
        <v>1249</v>
      </c>
      <c r="C42" s="14" t="s">
        <v>451</v>
      </c>
      <c r="D42" s="14" t="s">
        <v>452</v>
      </c>
      <c r="E42" s="15">
        <v>3655002</v>
      </c>
      <c r="F42" s="15">
        <v>651289.47</v>
      </c>
      <c r="G42" s="15">
        <v>824855</v>
      </c>
      <c r="H42" s="15">
        <v>843580</v>
      </c>
      <c r="I42" s="15">
        <f t="shared" si="0"/>
        <v>1335277.5300000003</v>
      </c>
      <c r="K42" s="17">
        <v>734080</v>
      </c>
      <c r="L42" s="17">
        <v>1252487</v>
      </c>
    </row>
    <row r="43" spans="1:12" s="16" customFormat="1" ht="33" customHeight="1">
      <c r="A43" s="13" t="s">
        <v>1233</v>
      </c>
      <c r="B43" s="13" t="s">
        <v>1249</v>
      </c>
      <c r="C43" s="14" t="s">
        <v>453</v>
      </c>
      <c r="D43" s="14" t="s">
        <v>454</v>
      </c>
      <c r="E43" s="15">
        <v>3789118</v>
      </c>
      <c r="F43" s="15">
        <v>560820.536</v>
      </c>
      <c r="G43" s="15">
        <v>821960</v>
      </c>
      <c r="H43" s="15">
        <v>733900</v>
      </c>
      <c r="I43" s="15">
        <f t="shared" si="0"/>
        <v>1672437.4640000002</v>
      </c>
      <c r="K43" s="17">
        <v>579990</v>
      </c>
      <c r="L43" s="17">
        <v>1653268</v>
      </c>
    </row>
    <row r="44" spans="1:12" s="16" customFormat="1" ht="33" customHeight="1">
      <c r="A44" s="13" t="s">
        <v>1233</v>
      </c>
      <c r="B44" s="13" t="s">
        <v>1249</v>
      </c>
      <c r="C44" s="14" t="s">
        <v>455</v>
      </c>
      <c r="D44" s="14" t="s">
        <v>456</v>
      </c>
      <c r="E44" s="15">
        <v>24999</v>
      </c>
      <c r="F44" s="15">
        <v>0</v>
      </c>
      <c r="G44" s="15">
        <v>0</v>
      </c>
      <c r="H44" s="15">
        <v>0</v>
      </c>
      <c r="I44" s="15">
        <f t="shared" si="0"/>
        <v>24999</v>
      </c>
      <c r="K44" s="17">
        <v>0</v>
      </c>
      <c r="L44" s="17">
        <v>24999</v>
      </c>
    </row>
    <row r="45" spans="1:12" s="16" customFormat="1" ht="33" customHeight="1">
      <c r="A45" s="13" t="s">
        <v>1233</v>
      </c>
      <c r="B45" s="13" t="s">
        <v>1249</v>
      </c>
      <c r="C45" s="14" t="s">
        <v>457</v>
      </c>
      <c r="D45" s="14" t="s">
        <v>458</v>
      </c>
      <c r="E45" s="15">
        <v>141993</v>
      </c>
      <c r="F45" s="15">
        <v>135660</v>
      </c>
      <c r="G45" s="15">
        <v>0</v>
      </c>
      <c r="H45" s="15">
        <v>0</v>
      </c>
      <c r="I45" s="15">
        <f t="shared" si="0"/>
        <v>6333</v>
      </c>
      <c r="K45" s="17">
        <v>141993</v>
      </c>
      <c r="L45" s="17">
        <v>0</v>
      </c>
    </row>
    <row r="46" spans="1:12" s="16" customFormat="1" ht="33" customHeight="1">
      <c r="A46" s="13" t="s">
        <v>1233</v>
      </c>
      <c r="B46" s="13" t="s">
        <v>1249</v>
      </c>
      <c r="C46" s="14" t="s">
        <v>459</v>
      </c>
      <c r="D46" s="14" t="s">
        <v>460</v>
      </c>
      <c r="E46" s="15">
        <v>2786384</v>
      </c>
      <c r="F46" s="15">
        <v>1215452.01</v>
      </c>
      <c r="G46" s="15">
        <v>573000</v>
      </c>
      <c r="H46" s="15">
        <v>568880</v>
      </c>
      <c r="I46" s="15">
        <f t="shared" si="0"/>
        <v>429051.99</v>
      </c>
      <c r="K46" s="17">
        <v>582454</v>
      </c>
      <c r="L46" s="17">
        <v>1062050</v>
      </c>
    </row>
    <row r="47" spans="1:12" s="16" customFormat="1" ht="33" customHeight="1">
      <c r="A47" s="13" t="s">
        <v>1233</v>
      </c>
      <c r="B47" s="13" t="s">
        <v>1249</v>
      </c>
      <c r="C47" s="14" t="s">
        <v>461</v>
      </c>
      <c r="D47" s="14" t="s">
        <v>462</v>
      </c>
      <c r="E47" s="15">
        <v>5566856</v>
      </c>
      <c r="F47" s="15">
        <v>602304.221</v>
      </c>
      <c r="G47" s="15">
        <v>1111287</v>
      </c>
      <c r="H47" s="15">
        <v>1084950</v>
      </c>
      <c r="I47" s="15">
        <f t="shared" si="0"/>
        <v>2768314.779</v>
      </c>
      <c r="K47" s="17">
        <v>520970</v>
      </c>
      <c r="L47" s="17">
        <v>2849649</v>
      </c>
    </row>
    <row r="48" spans="1:12" s="16" customFormat="1" ht="33" customHeight="1">
      <c r="A48" s="13" t="s">
        <v>1233</v>
      </c>
      <c r="B48" s="13" t="s">
        <v>1249</v>
      </c>
      <c r="C48" s="14" t="s">
        <v>463</v>
      </c>
      <c r="D48" s="14" t="s">
        <v>464</v>
      </c>
      <c r="E48" s="15">
        <v>3035705</v>
      </c>
      <c r="F48" s="15">
        <v>78580.242</v>
      </c>
      <c r="G48" s="15">
        <v>800000</v>
      </c>
      <c r="H48" s="15">
        <v>820450</v>
      </c>
      <c r="I48" s="15">
        <f t="shared" si="0"/>
        <v>1336674.758</v>
      </c>
      <c r="K48" s="17">
        <v>489083</v>
      </c>
      <c r="L48" s="17">
        <v>926172</v>
      </c>
    </row>
    <row r="49" spans="1:12" s="16" customFormat="1" ht="33" customHeight="1">
      <c r="A49" s="13" t="s">
        <v>1233</v>
      </c>
      <c r="B49" s="13" t="s">
        <v>1249</v>
      </c>
      <c r="C49" s="14" t="s">
        <v>465</v>
      </c>
      <c r="D49" s="14" t="s">
        <v>466</v>
      </c>
      <c r="E49" s="15">
        <v>6746257</v>
      </c>
      <c r="F49" s="15">
        <v>4448925.046</v>
      </c>
      <c r="G49" s="15">
        <v>2172166</v>
      </c>
      <c r="H49" s="15">
        <f>162728-37562</f>
        <v>125166</v>
      </c>
      <c r="I49" s="15">
        <f t="shared" si="0"/>
        <v>-0.04600000008940697</v>
      </c>
      <c r="K49" s="17">
        <v>4151132</v>
      </c>
      <c r="L49" s="17">
        <v>260231</v>
      </c>
    </row>
    <row r="50" spans="1:12" s="16" customFormat="1" ht="33" customHeight="1">
      <c r="A50" s="13" t="s">
        <v>1233</v>
      </c>
      <c r="B50" s="13" t="s">
        <v>1249</v>
      </c>
      <c r="C50" s="14" t="s">
        <v>467</v>
      </c>
      <c r="D50" s="14" t="s">
        <v>468</v>
      </c>
      <c r="E50" s="15">
        <v>1169762</v>
      </c>
      <c r="F50" s="15">
        <v>179596.737</v>
      </c>
      <c r="G50" s="15">
        <v>0</v>
      </c>
      <c r="H50" s="15">
        <v>0</v>
      </c>
      <c r="I50" s="15">
        <f t="shared" si="0"/>
        <v>990165.263</v>
      </c>
      <c r="K50" s="17">
        <v>312762</v>
      </c>
      <c r="L50" s="17">
        <v>857000</v>
      </c>
    </row>
    <row r="51" spans="1:12" s="16" customFormat="1" ht="33" customHeight="1">
      <c r="A51" s="13" t="s">
        <v>1233</v>
      </c>
      <c r="B51" s="13" t="s">
        <v>1249</v>
      </c>
      <c r="C51" s="14" t="s">
        <v>469</v>
      </c>
      <c r="D51" s="14" t="s">
        <v>470</v>
      </c>
      <c r="E51" s="15">
        <v>303256</v>
      </c>
      <c r="F51" s="15">
        <v>0</v>
      </c>
      <c r="G51" s="15">
        <v>0</v>
      </c>
      <c r="H51" s="15">
        <v>0</v>
      </c>
      <c r="I51" s="15">
        <f t="shared" si="0"/>
        <v>303256</v>
      </c>
      <c r="K51" s="17">
        <v>0</v>
      </c>
      <c r="L51" s="17">
        <v>303256</v>
      </c>
    </row>
    <row r="52" spans="1:12" s="16" customFormat="1" ht="33" customHeight="1">
      <c r="A52" s="13" t="s">
        <v>1233</v>
      </c>
      <c r="B52" s="13" t="s">
        <v>1249</v>
      </c>
      <c r="C52" s="14" t="s">
        <v>471</v>
      </c>
      <c r="D52" s="14" t="s">
        <v>472</v>
      </c>
      <c r="E52" s="15">
        <v>1600000</v>
      </c>
      <c r="F52" s="15">
        <v>0</v>
      </c>
      <c r="G52" s="15">
        <v>0</v>
      </c>
      <c r="H52" s="15">
        <v>225000</v>
      </c>
      <c r="I52" s="15">
        <f t="shared" si="0"/>
        <v>1375000</v>
      </c>
      <c r="K52" s="17">
        <v>0</v>
      </c>
      <c r="L52" s="17">
        <v>1375000</v>
      </c>
    </row>
    <row r="53" spans="1:12" s="16" customFormat="1" ht="33" customHeight="1">
      <c r="A53" s="13" t="s">
        <v>1233</v>
      </c>
      <c r="B53" s="13" t="s">
        <v>1249</v>
      </c>
      <c r="C53" s="14" t="s">
        <v>473</v>
      </c>
      <c r="D53" s="14" t="s">
        <v>474</v>
      </c>
      <c r="E53" s="15">
        <v>220000</v>
      </c>
      <c r="F53" s="15">
        <v>0</v>
      </c>
      <c r="G53" s="15">
        <v>0</v>
      </c>
      <c r="H53" s="15">
        <v>55000</v>
      </c>
      <c r="I53" s="15">
        <f t="shared" si="0"/>
        <v>165000</v>
      </c>
      <c r="K53" s="17">
        <v>0</v>
      </c>
      <c r="L53" s="17">
        <v>165000</v>
      </c>
    </row>
    <row r="54" spans="1:12" s="16" customFormat="1" ht="33" customHeight="1">
      <c r="A54" s="13" t="s">
        <v>1233</v>
      </c>
      <c r="B54" s="13" t="s">
        <v>1249</v>
      </c>
      <c r="C54" s="14" t="s">
        <v>475</v>
      </c>
      <c r="D54" s="14" t="s">
        <v>476</v>
      </c>
      <c r="E54" s="15">
        <v>17908</v>
      </c>
      <c r="F54" s="15">
        <v>0</v>
      </c>
      <c r="G54" s="15">
        <v>0</v>
      </c>
      <c r="H54" s="15">
        <v>0</v>
      </c>
      <c r="I54" s="15">
        <f t="shared" si="0"/>
        <v>17908</v>
      </c>
      <c r="K54" s="17">
        <v>17908</v>
      </c>
      <c r="L54" s="17">
        <v>0</v>
      </c>
    </row>
    <row r="55" spans="1:12" s="16" customFormat="1" ht="33" customHeight="1">
      <c r="A55" s="13" t="s">
        <v>1233</v>
      </c>
      <c r="B55" s="13" t="s">
        <v>1249</v>
      </c>
      <c r="C55" s="14" t="s">
        <v>477</v>
      </c>
      <c r="D55" s="14" t="s">
        <v>478</v>
      </c>
      <c r="E55" s="15">
        <v>3132732</v>
      </c>
      <c r="F55" s="15">
        <v>157410.85400000002</v>
      </c>
      <c r="G55" s="15">
        <v>1464843</v>
      </c>
      <c r="H55" s="15">
        <v>207644</v>
      </c>
      <c r="I55" s="15">
        <f t="shared" si="0"/>
        <v>1302834.1460000002</v>
      </c>
      <c r="K55" s="17">
        <v>1460245</v>
      </c>
      <c r="L55" s="17">
        <v>0</v>
      </c>
    </row>
    <row r="56" spans="1:12" s="16" customFormat="1" ht="33" customHeight="1">
      <c r="A56" s="13" t="s">
        <v>1233</v>
      </c>
      <c r="B56" s="13" t="s">
        <v>1249</v>
      </c>
      <c r="C56" s="14" t="s">
        <v>479</v>
      </c>
      <c r="D56" s="14" t="s">
        <v>480</v>
      </c>
      <c r="E56" s="15">
        <v>67600</v>
      </c>
      <c r="F56" s="15">
        <v>0</v>
      </c>
      <c r="G56" s="15">
        <v>67600</v>
      </c>
      <c r="H56" s="15">
        <v>0</v>
      </c>
      <c r="I56" s="15">
        <f t="shared" si="0"/>
        <v>0</v>
      </c>
      <c r="K56" s="17">
        <v>0</v>
      </c>
      <c r="L56" s="17">
        <v>0</v>
      </c>
    </row>
    <row r="57" spans="1:12" s="16" customFormat="1" ht="33" customHeight="1">
      <c r="A57" s="13" t="s">
        <v>1233</v>
      </c>
      <c r="B57" s="13" t="s">
        <v>1249</v>
      </c>
      <c r="C57" s="14" t="s">
        <v>481</v>
      </c>
      <c r="D57" s="14" t="s">
        <v>482</v>
      </c>
      <c r="E57" s="15">
        <v>1544082</v>
      </c>
      <c r="F57" s="15">
        <v>310197.532</v>
      </c>
      <c r="G57" s="15">
        <v>721475</v>
      </c>
      <c r="H57" s="15">
        <v>20206</v>
      </c>
      <c r="I57" s="15">
        <f t="shared" si="0"/>
        <v>492203.4679999999</v>
      </c>
      <c r="K57" s="17">
        <v>657401</v>
      </c>
      <c r="L57" s="17">
        <v>145000</v>
      </c>
    </row>
    <row r="58" spans="1:12" s="16" customFormat="1" ht="33" customHeight="1">
      <c r="A58" s="13" t="s">
        <v>1233</v>
      </c>
      <c r="B58" s="13" t="s">
        <v>1249</v>
      </c>
      <c r="C58" s="14" t="s">
        <v>483</v>
      </c>
      <c r="D58" s="14" t="s">
        <v>484</v>
      </c>
      <c r="E58" s="15">
        <v>3219694</v>
      </c>
      <c r="F58" s="15">
        <v>0</v>
      </c>
      <c r="G58" s="15">
        <v>540491</v>
      </c>
      <c r="H58" s="15">
        <v>1295412</v>
      </c>
      <c r="I58" s="15">
        <f t="shared" si="0"/>
        <v>1383791</v>
      </c>
      <c r="K58" s="17">
        <v>0</v>
      </c>
      <c r="L58" s="17">
        <v>1383791</v>
      </c>
    </row>
    <row r="59" spans="1:12" s="16" customFormat="1" ht="33" customHeight="1">
      <c r="A59" s="13" t="s">
        <v>1233</v>
      </c>
      <c r="B59" s="13" t="s">
        <v>1249</v>
      </c>
      <c r="C59" s="14" t="s">
        <v>485</v>
      </c>
      <c r="D59" s="14" t="s">
        <v>486</v>
      </c>
      <c r="E59" s="15">
        <v>3240883</v>
      </c>
      <c r="F59" s="15">
        <v>133509.967</v>
      </c>
      <c r="G59" s="15">
        <v>852035</v>
      </c>
      <c r="H59" s="15">
        <v>755100</v>
      </c>
      <c r="I59" s="15">
        <f t="shared" si="0"/>
        <v>1500238.0329999998</v>
      </c>
      <c r="K59" s="17">
        <v>474400</v>
      </c>
      <c r="L59" s="17">
        <v>1159348</v>
      </c>
    </row>
    <row r="60" spans="1:12" s="16" customFormat="1" ht="33" customHeight="1">
      <c r="A60" s="13" t="s">
        <v>1233</v>
      </c>
      <c r="B60" s="13" t="s">
        <v>1249</v>
      </c>
      <c r="C60" s="14" t="s">
        <v>487</v>
      </c>
      <c r="D60" s="14" t="s">
        <v>488</v>
      </c>
      <c r="E60" s="15">
        <v>1128762</v>
      </c>
      <c r="F60" s="15">
        <v>244569.347</v>
      </c>
      <c r="G60" s="15">
        <v>340452</v>
      </c>
      <c r="H60" s="15">
        <v>260450</v>
      </c>
      <c r="I60" s="15">
        <f t="shared" si="0"/>
        <v>283290.65299999993</v>
      </c>
      <c r="K60" s="17">
        <v>264214</v>
      </c>
      <c r="L60" s="17">
        <v>263646</v>
      </c>
    </row>
    <row r="61" spans="1:12" s="16" customFormat="1" ht="33" customHeight="1">
      <c r="A61" s="13" t="s">
        <v>1233</v>
      </c>
      <c r="B61" s="13" t="s">
        <v>1249</v>
      </c>
      <c r="C61" s="14" t="s">
        <v>489</v>
      </c>
      <c r="D61" s="14" t="s">
        <v>490</v>
      </c>
      <c r="E61" s="15">
        <v>144565</v>
      </c>
      <c r="F61" s="15">
        <v>99837.532</v>
      </c>
      <c r="G61" s="15">
        <v>0</v>
      </c>
      <c r="H61" s="15">
        <v>0</v>
      </c>
      <c r="I61" s="15">
        <f t="shared" si="0"/>
        <v>44727.46799999999</v>
      </c>
      <c r="K61" s="17">
        <v>144565</v>
      </c>
      <c r="L61" s="17">
        <v>0</v>
      </c>
    </row>
    <row r="62" spans="1:12" s="16" customFormat="1" ht="33" customHeight="1">
      <c r="A62" s="13" t="s">
        <v>1233</v>
      </c>
      <c r="B62" s="13" t="s">
        <v>1249</v>
      </c>
      <c r="C62" s="14" t="s">
        <v>491</v>
      </c>
      <c r="D62" s="14" t="s">
        <v>492</v>
      </c>
      <c r="E62" s="15">
        <v>1316509</v>
      </c>
      <c r="F62" s="15">
        <v>228975.31699999998</v>
      </c>
      <c r="G62" s="15">
        <v>634600</v>
      </c>
      <c r="H62" s="15">
        <v>0</v>
      </c>
      <c r="I62" s="15">
        <f t="shared" si="0"/>
        <v>452933.68299999996</v>
      </c>
      <c r="K62" s="17">
        <v>238000</v>
      </c>
      <c r="L62" s="17">
        <v>443909</v>
      </c>
    </row>
    <row r="63" spans="1:12" s="16" customFormat="1" ht="33" customHeight="1">
      <c r="A63" s="13" t="s">
        <v>1233</v>
      </c>
      <c r="B63" s="13" t="s">
        <v>1249</v>
      </c>
      <c r="C63" s="14" t="s">
        <v>493</v>
      </c>
      <c r="D63" s="14" t="s">
        <v>494</v>
      </c>
      <c r="E63" s="15">
        <v>3082866</v>
      </c>
      <c r="F63" s="15">
        <v>0</v>
      </c>
      <c r="G63" s="15">
        <v>23100</v>
      </c>
      <c r="H63" s="15">
        <v>1183800</v>
      </c>
      <c r="I63" s="15">
        <f t="shared" si="0"/>
        <v>1875966</v>
      </c>
      <c r="K63" s="17">
        <v>0</v>
      </c>
      <c r="L63" s="17">
        <v>1875966</v>
      </c>
    </row>
    <row r="64" spans="1:12" s="16" customFormat="1" ht="33" customHeight="1">
      <c r="A64" s="13" t="s">
        <v>1233</v>
      </c>
      <c r="B64" s="13" t="s">
        <v>1249</v>
      </c>
      <c r="C64" s="14" t="s">
        <v>495</v>
      </c>
      <c r="D64" s="14" t="s">
        <v>496</v>
      </c>
      <c r="E64" s="15">
        <v>1204000</v>
      </c>
      <c r="F64" s="15">
        <v>171474.351</v>
      </c>
      <c r="G64" s="15">
        <v>311646</v>
      </c>
      <c r="H64" s="15">
        <v>303400</v>
      </c>
      <c r="I64" s="15">
        <f t="shared" si="0"/>
        <v>417479.649</v>
      </c>
      <c r="K64" s="17">
        <v>186900</v>
      </c>
      <c r="L64" s="17">
        <v>402054</v>
      </c>
    </row>
    <row r="65" spans="1:12" s="16" customFormat="1" ht="33" customHeight="1">
      <c r="A65" s="13" t="s">
        <v>1233</v>
      </c>
      <c r="B65" s="13" t="s">
        <v>1249</v>
      </c>
      <c r="C65" s="14" t="s">
        <v>497</v>
      </c>
      <c r="D65" s="14" t="s">
        <v>498</v>
      </c>
      <c r="E65" s="15">
        <v>531000</v>
      </c>
      <c r="F65" s="15">
        <v>0</v>
      </c>
      <c r="G65" s="15">
        <v>0</v>
      </c>
      <c r="H65" s="15">
        <v>0</v>
      </c>
      <c r="I65" s="15">
        <f t="shared" si="0"/>
        <v>531000</v>
      </c>
      <c r="K65" s="17">
        <v>0</v>
      </c>
      <c r="L65" s="17">
        <v>531000</v>
      </c>
    </row>
    <row r="66" spans="1:12" s="16" customFormat="1" ht="33" customHeight="1">
      <c r="A66" s="13" t="s">
        <v>1234</v>
      </c>
      <c r="B66" s="13" t="s">
        <v>1249</v>
      </c>
      <c r="C66" s="14" t="s">
        <v>499</v>
      </c>
      <c r="D66" s="14" t="s">
        <v>500</v>
      </c>
      <c r="E66" s="15">
        <v>3389</v>
      </c>
      <c r="F66" s="15">
        <v>2756.346</v>
      </c>
      <c r="G66" s="15">
        <v>0</v>
      </c>
      <c r="H66" s="15">
        <v>0</v>
      </c>
      <c r="I66" s="15">
        <f t="shared" si="0"/>
        <v>632.654</v>
      </c>
      <c r="K66" s="17">
        <v>2756</v>
      </c>
      <c r="L66" s="17">
        <v>633</v>
      </c>
    </row>
    <row r="67" spans="1:12" s="16" customFormat="1" ht="33" customHeight="1">
      <c r="A67" s="13" t="s">
        <v>1234</v>
      </c>
      <c r="B67" s="13" t="s">
        <v>1249</v>
      </c>
      <c r="C67" s="14" t="s">
        <v>501</v>
      </c>
      <c r="D67" s="14" t="s">
        <v>502</v>
      </c>
      <c r="E67" s="15">
        <v>6400</v>
      </c>
      <c r="F67" s="15">
        <v>0</v>
      </c>
      <c r="G67" s="15">
        <v>0</v>
      </c>
      <c r="H67" s="15">
        <v>0</v>
      </c>
      <c r="I67" s="15">
        <f t="shared" si="0"/>
        <v>6400</v>
      </c>
      <c r="K67" s="17">
        <v>6400</v>
      </c>
      <c r="L67" s="17">
        <v>0</v>
      </c>
    </row>
    <row r="68" spans="1:12" s="16" customFormat="1" ht="33" customHeight="1">
      <c r="A68" s="13" t="s">
        <v>1234</v>
      </c>
      <c r="B68" s="13" t="s">
        <v>1249</v>
      </c>
      <c r="C68" s="14" t="s">
        <v>503</v>
      </c>
      <c r="D68" s="14" t="s">
        <v>504</v>
      </c>
      <c r="E68" s="15">
        <v>3445894</v>
      </c>
      <c r="F68" s="15">
        <v>2157660.2679999997</v>
      </c>
      <c r="G68" s="15">
        <f>1355102-138868</f>
        <v>1216234</v>
      </c>
      <c r="H68" s="15">
        <v>72000</v>
      </c>
      <c r="I68" s="15">
        <f t="shared" si="0"/>
        <v>-0.2679999996908009</v>
      </c>
      <c r="K68" s="17">
        <v>479000</v>
      </c>
      <c r="L68" s="17">
        <v>1539792</v>
      </c>
    </row>
    <row r="69" spans="1:12" s="16" customFormat="1" ht="33" customHeight="1">
      <c r="A69" s="13" t="s">
        <v>1234</v>
      </c>
      <c r="B69" s="13" t="s">
        <v>1249</v>
      </c>
      <c r="C69" s="14" t="s">
        <v>505</v>
      </c>
      <c r="D69" s="14" t="s">
        <v>506</v>
      </c>
      <c r="E69" s="15">
        <v>75000</v>
      </c>
      <c r="F69" s="15">
        <v>0</v>
      </c>
      <c r="G69" s="15">
        <v>0</v>
      </c>
      <c r="H69" s="15">
        <v>21900</v>
      </c>
      <c r="I69" s="15">
        <f t="shared" si="0"/>
        <v>53100</v>
      </c>
      <c r="K69" s="17">
        <v>0</v>
      </c>
      <c r="L69" s="17">
        <v>53100</v>
      </c>
    </row>
    <row r="70" spans="1:12" s="16" customFormat="1" ht="33" customHeight="1">
      <c r="A70" s="13" t="s">
        <v>1234</v>
      </c>
      <c r="B70" s="13" t="s">
        <v>1249</v>
      </c>
      <c r="C70" s="14" t="s">
        <v>507</v>
      </c>
      <c r="D70" s="14" t="s">
        <v>508</v>
      </c>
      <c r="E70" s="15">
        <v>3048276</v>
      </c>
      <c r="F70" s="15">
        <v>1699508.6819999998</v>
      </c>
      <c r="G70" s="15">
        <v>463747</v>
      </c>
      <c r="H70" s="15">
        <v>12000</v>
      </c>
      <c r="I70" s="15">
        <f t="shared" si="0"/>
        <v>873020.3180000002</v>
      </c>
      <c r="K70" s="17">
        <v>717027</v>
      </c>
      <c r="L70" s="17">
        <v>1855502</v>
      </c>
    </row>
    <row r="71" spans="1:12" s="16" customFormat="1" ht="33" customHeight="1">
      <c r="A71" s="13" t="s">
        <v>1234</v>
      </c>
      <c r="B71" s="13" t="s">
        <v>1249</v>
      </c>
      <c r="C71" s="14" t="s">
        <v>509</v>
      </c>
      <c r="D71" s="14" t="s">
        <v>510</v>
      </c>
      <c r="E71" s="15">
        <v>16000</v>
      </c>
      <c r="F71" s="15">
        <v>0</v>
      </c>
      <c r="G71" s="15">
        <v>16000</v>
      </c>
      <c r="H71" s="15">
        <v>0</v>
      </c>
      <c r="I71" s="15">
        <f t="shared" si="0"/>
        <v>0</v>
      </c>
      <c r="K71" s="17">
        <v>0</v>
      </c>
      <c r="L71" s="17">
        <v>0</v>
      </c>
    </row>
    <row r="72" spans="1:12" s="16" customFormat="1" ht="33" customHeight="1">
      <c r="A72" s="13" t="s">
        <v>1234</v>
      </c>
      <c r="B72" s="13" t="s">
        <v>1249</v>
      </c>
      <c r="C72" s="14" t="s">
        <v>511</v>
      </c>
      <c r="D72" s="14" t="s">
        <v>512</v>
      </c>
      <c r="E72" s="15">
        <v>617253</v>
      </c>
      <c r="F72" s="15">
        <v>399849.54400000005</v>
      </c>
      <c r="G72" s="15">
        <f>445000-227597</f>
        <v>217403</v>
      </c>
      <c r="H72" s="15">
        <v>0</v>
      </c>
      <c r="I72" s="15">
        <f t="shared" si="0"/>
        <v>0.4559999999473803</v>
      </c>
      <c r="K72" s="17">
        <v>172253</v>
      </c>
      <c r="L72" s="17">
        <v>0</v>
      </c>
    </row>
    <row r="73" spans="1:12" s="16" customFormat="1" ht="33" customHeight="1">
      <c r="A73" s="13" t="s">
        <v>1234</v>
      </c>
      <c r="B73" s="13" t="s">
        <v>1249</v>
      </c>
      <c r="C73" s="14" t="s">
        <v>513</v>
      </c>
      <c r="D73" s="14" t="s">
        <v>514</v>
      </c>
      <c r="E73" s="15">
        <v>4414018</v>
      </c>
      <c r="F73" s="15">
        <v>660299.992</v>
      </c>
      <c r="G73" s="15">
        <v>1176000</v>
      </c>
      <c r="H73" s="15">
        <v>478000</v>
      </c>
      <c r="I73" s="15">
        <f t="shared" si="0"/>
        <v>2099718.008</v>
      </c>
      <c r="K73" s="17">
        <v>682018</v>
      </c>
      <c r="L73" s="17">
        <v>2078000</v>
      </c>
    </row>
    <row r="74" spans="1:12" s="16" customFormat="1" ht="33" customHeight="1">
      <c r="A74" s="13" t="s">
        <v>1234</v>
      </c>
      <c r="B74" s="13" t="s">
        <v>1249</v>
      </c>
      <c r="C74" s="14" t="s">
        <v>515</v>
      </c>
      <c r="D74" s="14" t="s">
        <v>516</v>
      </c>
      <c r="E74" s="15">
        <v>12274826</v>
      </c>
      <c r="F74" s="15">
        <v>6281663.093</v>
      </c>
      <c r="G74" s="15">
        <v>1729000</v>
      </c>
      <c r="H74" s="15">
        <v>1755802</v>
      </c>
      <c r="I74" s="15">
        <f t="shared" si="0"/>
        <v>2508360.9069999997</v>
      </c>
      <c r="K74" s="17">
        <v>1500292</v>
      </c>
      <c r="L74" s="17">
        <v>7289732</v>
      </c>
    </row>
    <row r="75" spans="1:12" s="16" customFormat="1" ht="33" customHeight="1">
      <c r="A75" s="13" t="s">
        <v>1234</v>
      </c>
      <c r="B75" s="13" t="s">
        <v>1249</v>
      </c>
      <c r="C75" s="14" t="s">
        <v>517</v>
      </c>
      <c r="D75" s="14" t="s">
        <v>518</v>
      </c>
      <c r="E75" s="15">
        <v>149470</v>
      </c>
      <c r="F75" s="15">
        <v>28668.626</v>
      </c>
      <c r="G75" s="15">
        <v>45000</v>
      </c>
      <c r="H75" s="15">
        <v>45000</v>
      </c>
      <c r="I75" s="15">
        <f t="shared" si="0"/>
        <v>30801.373999999996</v>
      </c>
      <c r="K75" s="17">
        <v>18470</v>
      </c>
      <c r="L75" s="17">
        <v>41000</v>
      </c>
    </row>
    <row r="76" spans="1:12" s="16" customFormat="1" ht="33" customHeight="1">
      <c r="A76" s="13" t="s">
        <v>1234</v>
      </c>
      <c r="B76" s="13" t="s">
        <v>1249</v>
      </c>
      <c r="C76" s="14" t="s">
        <v>519</v>
      </c>
      <c r="D76" s="14" t="s">
        <v>520</v>
      </c>
      <c r="E76" s="15">
        <v>4451281</v>
      </c>
      <c r="F76" s="15">
        <v>3402151.205</v>
      </c>
      <c r="G76" s="15">
        <v>699736</v>
      </c>
      <c r="H76" s="15">
        <v>129143</v>
      </c>
      <c r="I76" s="15">
        <f t="shared" si="0"/>
        <v>220250.79499999993</v>
      </c>
      <c r="K76" s="17">
        <v>2246350</v>
      </c>
      <c r="L76" s="17">
        <v>1376052</v>
      </c>
    </row>
    <row r="77" spans="1:12" s="16" customFormat="1" ht="33" customHeight="1">
      <c r="A77" s="13" t="s">
        <v>1234</v>
      </c>
      <c r="B77" s="13" t="s">
        <v>1249</v>
      </c>
      <c r="C77" s="14" t="s">
        <v>521</v>
      </c>
      <c r="D77" s="14" t="s">
        <v>522</v>
      </c>
      <c r="E77" s="15">
        <v>8600</v>
      </c>
      <c r="F77" s="15">
        <v>0</v>
      </c>
      <c r="G77" s="15">
        <v>0</v>
      </c>
      <c r="H77" s="15">
        <v>0</v>
      </c>
      <c r="I77" s="15">
        <f t="shared" si="0"/>
        <v>8600</v>
      </c>
      <c r="K77" s="17">
        <v>8600</v>
      </c>
      <c r="L77" s="17">
        <v>0</v>
      </c>
    </row>
    <row r="78" spans="1:12" s="16" customFormat="1" ht="33" customHeight="1">
      <c r="A78" s="13" t="s">
        <v>1234</v>
      </c>
      <c r="B78" s="13" t="s">
        <v>1249</v>
      </c>
      <c r="C78" s="14" t="s">
        <v>523</v>
      </c>
      <c r="D78" s="14" t="s">
        <v>524</v>
      </c>
      <c r="E78" s="15">
        <v>113983</v>
      </c>
      <c r="F78" s="15">
        <v>58089.23</v>
      </c>
      <c r="G78" s="15">
        <f>67983-12089</f>
        <v>55894</v>
      </c>
      <c r="H78" s="15">
        <v>0</v>
      </c>
      <c r="I78" s="15">
        <f t="shared" si="0"/>
        <v>-0.23000000000320142</v>
      </c>
      <c r="K78" s="17">
        <v>46000</v>
      </c>
      <c r="L78" s="17">
        <v>0</v>
      </c>
    </row>
    <row r="79" spans="1:12" s="16" customFormat="1" ht="33" customHeight="1">
      <c r="A79" s="13" t="s">
        <v>1234</v>
      </c>
      <c r="B79" s="13" t="s">
        <v>1249</v>
      </c>
      <c r="C79" s="14" t="s">
        <v>525</v>
      </c>
      <c r="D79" s="14" t="s">
        <v>526</v>
      </c>
      <c r="E79" s="15">
        <v>977793</v>
      </c>
      <c r="F79" s="15">
        <v>524773.54</v>
      </c>
      <c r="G79" s="15">
        <v>259000</v>
      </c>
      <c r="H79" s="15">
        <f>246396-52377</f>
        <v>194019</v>
      </c>
      <c r="I79" s="15">
        <f t="shared" si="0"/>
        <v>0.4599999999627471</v>
      </c>
      <c r="K79" s="17">
        <v>472397</v>
      </c>
      <c r="L79" s="17">
        <v>0</v>
      </c>
    </row>
    <row r="80" spans="1:12" s="16" customFormat="1" ht="33" customHeight="1">
      <c r="A80" s="13" t="s">
        <v>1234</v>
      </c>
      <c r="B80" s="13" t="s">
        <v>1249</v>
      </c>
      <c r="C80" s="14" t="s">
        <v>527</v>
      </c>
      <c r="D80" s="14" t="s">
        <v>528</v>
      </c>
      <c r="E80" s="15">
        <v>136544</v>
      </c>
      <c r="F80" s="15">
        <v>0</v>
      </c>
      <c r="G80" s="15">
        <v>111454</v>
      </c>
      <c r="H80" s="15">
        <v>0</v>
      </c>
      <c r="I80" s="15">
        <f t="shared" si="0"/>
        <v>25090</v>
      </c>
      <c r="K80" s="17">
        <v>25090</v>
      </c>
      <c r="L80" s="17">
        <v>0</v>
      </c>
    </row>
    <row r="81" spans="1:12" s="16" customFormat="1" ht="33" customHeight="1">
      <c r="A81" s="13" t="s">
        <v>1234</v>
      </c>
      <c r="B81" s="13" t="s">
        <v>1249</v>
      </c>
      <c r="C81" s="14" t="s">
        <v>529</v>
      </c>
      <c r="D81" s="14" t="s">
        <v>530</v>
      </c>
      <c r="E81" s="15">
        <v>3194295</v>
      </c>
      <c r="F81" s="15">
        <v>801073.3429999999</v>
      </c>
      <c r="G81" s="15">
        <v>824645</v>
      </c>
      <c r="H81" s="15">
        <v>1006215</v>
      </c>
      <c r="I81" s="15">
        <f t="shared" si="0"/>
        <v>562361.6570000001</v>
      </c>
      <c r="K81" s="17">
        <v>1008139</v>
      </c>
      <c r="L81" s="17">
        <v>355296</v>
      </c>
    </row>
    <row r="82" spans="1:12" s="16" customFormat="1" ht="33" customHeight="1">
      <c r="A82" s="13" t="s">
        <v>1234</v>
      </c>
      <c r="B82" s="13" t="s">
        <v>1249</v>
      </c>
      <c r="C82" s="14" t="s">
        <v>531</v>
      </c>
      <c r="D82" s="14" t="s">
        <v>532</v>
      </c>
      <c r="E82" s="15">
        <v>26633</v>
      </c>
      <c r="F82" s="15">
        <v>26632.73</v>
      </c>
      <c r="G82" s="15">
        <v>0</v>
      </c>
      <c r="H82" s="15">
        <v>0</v>
      </c>
      <c r="I82" s="15">
        <f t="shared" si="0"/>
        <v>0.27000000000043656</v>
      </c>
      <c r="K82" s="17">
        <v>26633</v>
      </c>
      <c r="L82" s="17">
        <v>0</v>
      </c>
    </row>
    <row r="83" spans="1:12" s="16" customFormat="1" ht="33" customHeight="1">
      <c r="A83" s="13" t="s">
        <v>1234</v>
      </c>
      <c r="B83" s="13" t="s">
        <v>1249</v>
      </c>
      <c r="C83" s="14" t="s">
        <v>533</v>
      </c>
      <c r="D83" s="14" t="s">
        <v>534</v>
      </c>
      <c r="E83" s="15">
        <v>865032</v>
      </c>
      <c r="F83" s="15">
        <v>0</v>
      </c>
      <c r="G83" s="15">
        <v>146000</v>
      </c>
      <c r="H83" s="15">
        <v>323000</v>
      </c>
      <c r="I83" s="15">
        <f t="shared" si="0"/>
        <v>396032</v>
      </c>
      <c r="K83" s="17">
        <v>21032</v>
      </c>
      <c r="L83" s="17">
        <v>375000</v>
      </c>
    </row>
    <row r="84" spans="1:12" s="16" customFormat="1" ht="33" customHeight="1">
      <c r="A84" s="13" t="s">
        <v>1234</v>
      </c>
      <c r="B84" s="13" t="s">
        <v>1249</v>
      </c>
      <c r="C84" s="14" t="s">
        <v>535</v>
      </c>
      <c r="D84" s="14" t="s">
        <v>536</v>
      </c>
      <c r="E84" s="15">
        <v>223962</v>
      </c>
      <c r="F84" s="15">
        <v>0</v>
      </c>
      <c r="G84" s="15">
        <v>78000</v>
      </c>
      <c r="H84" s="15">
        <v>78000</v>
      </c>
      <c r="I84" s="15">
        <f aca="true" t="shared" si="2" ref="I84:I147">+E84-F84-G84-H84</f>
        <v>67962</v>
      </c>
      <c r="K84" s="17">
        <v>15962</v>
      </c>
      <c r="L84" s="17">
        <v>52000</v>
      </c>
    </row>
    <row r="85" spans="1:12" s="16" customFormat="1" ht="33" customHeight="1">
      <c r="A85" s="13" t="s">
        <v>1234</v>
      </c>
      <c r="B85" s="13" t="s">
        <v>1249</v>
      </c>
      <c r="C85" s="14" t="s">
        <v>537</v>
      </c>
      <c r="D85" s="14" t="s">
        <v>538</v>
      </c>
      <c r="E85" s="15">
        <v>2973692</v>
      </c>
      <c r="F85" s="15">
        <v>0</v>
      </c>
      <c r="G85" s="15">
        <v>0</v>
      </c>
      <c r="H85" s="15">
        <v>262600</v>
      </c>
      <c r="I85" s="15">
        <f t="shared" si="2"/>
        <v>2711092</v>
      </c>
      <c r="K85" s="17">
        <v>0</v>
      </c>
      <c r="L85" s="17">
        <v>2711092</v>
      </c>
    </row>
    <row r="86" spans="1:12" s="16" customFormat="1" ht="33" customHeight="1">
      <c r="A86" s="13" t="s">
        <v>1234</v>
      </c>
      <c r="B86" s="13" t="s">
        <v>1249</v>
      </c>
      <c r="C86" s="14" t="s">
        <v>539</v>
      </c>
      <c r="D86" s="14" t="s">
        <v>540</v>
      </c>
      <c r="E86" s="15">
        <v>531000</v>
      </c>
      <c r="F86" s="15">
        <v>0</v>
      </c>
      <c r="G86" s="15">
        <v>30300</v>
      </c>
      <c r="H86" s="15">
        <v>193100</v>
      </c>
      <c r="I86" s="15">
        <f t="shared" si="2"/>
        <v>307600</v>
      </c>
      <c r="K86" s="17">
        <v>0</v>
      </c>
      <c r="L86" s="17">
        <v>307600</v>
      </c>
    </row>
    <row r="87" spans="1:12" s="16" customFormat="1" ht="33" customHeight="1">
      <c r="A87" s="13" t="s">
        <v>1234</v>
      </c>
      <c r="B87" s="13" t="s">
        <v>1249</v>
      </c>
      <c r="C87" s="14" t="s">
        <v>541</v>
      </c>
      <c r="D87" s="14" t="s">
        <v>542</v>
      </c>
      <c r="E87" s="15">
        <v>1442000</v>
      </c>
      <c r="F87" s="15">
        <v>288724.26599999995</v>
      </c>
      <c r="G87" s="15">
        <v>527041</v>
      </c>
      <c r="H87" s="15">
        <v>494792</v>
      </c>
      <c r="I87" s="15">
        <f t="shared" si="2"/>
        <v>131442.73400000017</v>
      </c>
      <c r="K87" s="17">
        <v>104000</v>
      </c>
      <c r="L87" s="17">
        <v>316167</v>
      </c>
    </row>
    <row r="88" spans="1:12" s="16" customFormat="1" ht="33" customHeight="1">
      <c r="A88" s="13" t="s">
        <v>1235</v>
      </c>
      <c r="B88" s="13" t="s">
        <v>1249</v>
      </c>
      <c r="C88" s="14" t="s">
        <v>543</v>
      </c>
      <c r="D88" s="14" t="s">
        <v>544</v>
      </c>
      <c r="E88" s="15">
        <v>2213</v>
      </c>
      <c r="F88" s="15">
        <v>0</v>
      </c>
      <c r="G88" s="15">
        <v>2213</v>
      </c>
      <c r="H88" s="15">
        <v>0</v>
      </c>
      <c r="I88" s="15">
        <f t="shared" si="2"/>
        <v>0</v>
      </c>
      <c r="K88" s="17">
        <v>0</v>
      </c>
      <c r="L88" s="17">
        <v>0</v>
      </c>
    </row>
    <row r="89" spans="1:12" s="16" customFormat="1" ht="33" customHeight="1">
      <c r="A89" s="13" t="s">
        <v>1235</v>
      </c>
      <c r="B89" s="13" t="s">
        <v>1249</v>
      </c>
      <c r="C89" s="14" t="s">
        <v>545</v>
      </c>
      <c r="D89" s="14" t="s">
        <v>546</v>
      </c>
      <c r="E89" s="15">
        <v>17136</v>
      </c>
      <c r="F89" s="15">
        <v>0</v>
      </c>
      <c r="G89" s="15">
        <v>0</v>
      </c>
      <c r="H89" s="15">
        <v>6783</v>
      </c>
      <c r="I89" s="15">
        <f t="shared" si="2"/>
        <v>10353</v>
      </c>
      <c r="K89" s="17">
        <v>10353</v>
      </c>
      <c r="L89" s="17">
        <v>0</v>
      </c>
    </row>
    <row r="90" spans="1:12" s="16" customFormat="1" ht="33" customHeight="1">
      <c r="A90" s="13" t="s">
        <v>1235</v>
      </c>
      <c r="B90" s="13" t="s">
        <v>1249</v>
      </c>
      <c r="C90" s="14" t="s">
        <v>547</v>
      </c>
      <c r="D90" s="14" t="s">
        <v>548</v>
      </c>
      <c r="E90" s="15">
        <v>1275</v>
      </c>
      <c r="F90" s="15">
        <v>0</v>
      </c>
      <c r="G90" s="15">
        <v>1275</v>
      </c>
      <c r="H90" s="15">
        <v>0</v>
      </c>
      <c r="I90" s="15">
        <f t="shared" si="2"/>
        <v>0</v>
      </c>
      <c r="K90" s="17">
        <v>0</v>
      </c>
      <c r="L90" s="17">
        <v>0</v>
      </c>
    </row>
    <row r="91" spans="1:12" s="16" customFormat="1" ht="33" customHeight="1">
      <c r="A91" s="13" t="s">
        <v>1235</v>
      </c>
      <c r="B91" s="13" t="s">
        <v>1249</v>
      </c>
      <c r="C91" s="14" t="s">
        <v>549</v>
      </c>
      <c r="D91" s="14" t="s">
        <v>550</v>
      </c>
      <c r="E91" s="15">
        <v>380348</v>
      </c>
      <c r="F91" s="15">
        <v>0</v>
      </c>
      <c r="G91" s="15">
        <v>0</v>
      </c>
      <c r="H91" s="15">
        <v>88000</v>
      </c>
      <c r="I91" s="15">
        <f t="shared" si="2"/>
        <v>292348</v>
      </c>
      <c r="K91" s="17">
        <v>0</v>
      </c>
      <c r="L91" s="17">
        <v>292348</v>
      </c>
    </row>
    <row r="92" spans="1:12" s="16" customFormat="1" ht="33" customHeight="1">
      <c r="A92" s="13" t="s">
        <v>1235</v>
      </c>
      <c r="B92" s="13" t="s">
        <v>1249</v>
      </c>
      <c r="C92" s="14" t="s">
        <v>551</v>
      </c>
      <c r="D92" s="14" t="s">
        <v>552</v>
      </c>
      <c r="E92" s="15">
        <v>220340</v>
      </c>
      <c r="F92" s="15">
        <v>27892.282000000003</v>
      </c>
      <c r="G92" s="15">
        <v>45000</v>
      </c>
      <c r="H92" s="15">
        <v>45000</v>
      </c>
      <c r="I92" s="15">
        <f t="shared" si="2"/>
        <v>102447.718</v>
      </c>
      <c r="K92" s="17">
        <v>15000</v>
      </c>
      <c r="L92" s="17">
        <v>115340</v>
      </c>
    </row>
    <row r="93" spans="1:12" s="16" customFormat="1" ht="33" customHeight="1">
      <c r="A93" s="13" t="s">
        <v>1235</v>
      </c>
      <c r="B93" s="13" t="s">
        <v>1249</v>
      </c>
      <c r="C93" s="14" t="s">
        <v>553</v>
      </c>
      <c r="D93" s="14" t="s">
        <v>554</v>
      </c>
      <c r="E93" s="15">
        <v>10223</v>
      </c>
      <c r="F93" s="15">
        <v>0</v>
      </c>
      <c r="G93" s="15">
        <v>0</v>
      </c>
      <c r="H93" s="15">
        <v>0</v>
      </c>
      <c r="I93" s="15">
        <f t="shared" si="2"/>
        <v>10223</v>
      </c>
      <c r="K93" s="17">
        <v>10223</v>
      </c>
      <c r="L93" s="17">
        <v>0</v>
      </c>
    </row>
    <row r="94" spans="1:12" s="16" customFormat="1" ht="33" customHeight="1">
      <c r="A94" s="13" t="s">
        <v>1235</v>
      </c>
      <c r="B94" s="13" t="s">
        <v>1249</v>
      </c>
      <c r="C94" s="14" t="s">
        <v>555</v>
      </c>
      <c r="D94" s="14" t="s">
        <v>556</v>
      </c>
      <c r="E94" s="15">
        <v>109250</v>
      </c>
      <c r="F94" s="15">
        <v>32164.918</v>
      </c>
      <c r="G94" s="15">
        <v>33720</v>
      </c>
      <c r="H94" s="15">
        <v>17360</v>
      </c>
      <c r="I94" s="15">
        <f t="shared" si="2"/>
        <v>26005.081999999995</v>
      </c>
      <c r="K94" s="17">
        <v>23100</v>
      </c>
      <c r="L94" s="17">
        <v>35070</v>
      </c>
    </row>
    <row r="95" spans="1:12" s="16" customFormat="1" ht="33" customHeight="1">
      <c r="A95" s="13" t="s">
        <v>1235</v>
      </c>
      <c r="B95" s="13" t="s">
        <v>1249</v>
      </c>
      <c r="C95" s="14" t="s">
        <v>557</v>
      </c>
      <c r="D95" s="14" t="s">
        <v>558</v>
      </c>
      <c r="E95" s="15">
        <v>25920</v>
      </c>
      <c r="F95" s="15">
        <v>0</v>
      </c>
      <c r="G95" s="15">
        <v>25920</v>
      </c>
      <c r="H95" s="15">
        <v>0</v>
      </c>
      <c r="I95" s="15">
        <f t="shared" si="2"/>
        <v>0</v>
      </c>
      <c r="K95" s="17">
        <v>0</v>
      </c>
      <c r="L95" s="17">
        <v>0</v>
      </c>
    </row>
    <row r="96" spans="1:12" s="16" customFormat="1" ht="33" customHeight="1">
      <c r="A96" s="13" t="s">
        <v>1235</v>
      </c>
      <c r="B96" s="13" t="s">
        <v>1249</v>
      </c>
      <c r="C96" s="14" t="s">
        <v>559</v>
      </c>
      <c r="D96" s="14" t="s">
        <v>560</v>
      </c>
      <c r="E96" s="15">
        <v>450774</v>
      </c>
      <c r="F96" s="15">
        <v>0</v>
      </c>
      <c r="G96" s="15">
        <v>450774</v>
      </c>
      <c r="H96" s="15">
        <v>0</v>
      </c>
      <c r="I96" s="15">
        <f t="shared" si="2"/>
        <v>0</v>
      </c>
      <c r="K96" s="17">
        <v>0</v>
      </c>
      <c r="L96" s="17">
        <v>0</v>
      </c>
    </row>
    <row r="97" spans="1:12" s="16" customFormat="1" ht="33" customHeight="1">
      <c r="A97" s="13" t="s">
        <v>1235</v>
      </c>
      <c r="B97" s="13" t="s">
        <v>1249</v>
      </c>
      <c r="C97" s="14" t="s">
        <v>561</v>
      </c>
      <c r="D97" s="14" t="s">
        <v>562</v>
      </c>
      <c r="E97" s="15">
        <v>14447</v>
      </c>
      <c r="F97" s="15">
        <v>0</v>
      </c>
      <c r="G97" s="15">
        <v>14447</v>
      </c>
      <c r="H97" s="15">
        <v>0</v>
      </c>
      <c r="I97" s="15">
        <f t="shared" si="2"/>
        <v>0</v>
      </c>
      <c r="K97" s="17">
        <v>0</v>
      </c>
      <c r="L97" s="17">
        <v>0</v>
      </c>
    </row>
    <row r="98" spans="1:12" s="16" customFormat="1" ht="33" customHeight="1">
      <c r="A98" s="13" t="s">
        <v>1235</v>
      </c>
      <c r="B98" s="13" t="s">
        <v>1249</v>
      </c>
      <c r="C98" s="14" t="s">
        <v>563</v>
      </c>
      <c r="D98" s="14" t="s">
        <v>564</v>
      </c>
      <c r="E98" s="15">
        <v>128201</v>
      </c>
      <c r="F98" s="15">
        <v>0</v>
      </c>
      <c r="G98" s="15">
        <v>0</v>
      </c>
      <c r="H98" s="15">
        <v>0</v>
      </c>
      <c r="I98" s="15">
        <f t="shared" si="2"/>
        <v>128201</v>
      </c>
      <c r="K98" s="17">
        <v>128201</v>
      </c>
      <c r="L98" s="17">
        <v>0</v>
      </c>
    </row>
    <row r="99" spans="1:12" s="16" customFormat="1" ht="33" customHeight="1">
      <c r="A99" s="13" t="s">
        <v>1235</v>
      </c>
      <c r="B99" s="13" t="s">
        <v>1249</v>
      </c>
      <c r="C99" s="14" t="s">
        <v>565</v>
      </c>
      <c r="D99" s="14" t="s">
        <v>566</v>
      </c>
      <c r="E99" s="15">
        <v>1182785</v>
      </c>
      <c r="F99" s="15">
        <v>546818.735</v>
      </c>
      <c r="G99" s="15">
        <v>9000</v>
      </c>
      <c r="H99" s="15">
        <v>0</v>
      </c>
      <c r="I99" s="15">
        <f t="shared" si="2"/>
        <v>626966.265</v>
      </c>
      <c r="K99" s="17">
        <v>19921</v>
      </c>
      <c r="L99" s="17">
        <v>1153864</v>
      </c>
    </row>
    <row r="100" spans="1:12" s="16" customFormat="1" ht="33" customHeight="1">
      <c r="A100" s="13" t="s">
        <v>1235</v>
      </c>
      <c r="B100" s="13" t="s">
        <v>1249</v>
      </c>
      <c r="C100" s="14" t="s">
        <v>567</v>
      </c>
      <c r="D100" s="14" t="s">
        <v>568</v>
      </c>
      <c r="E100" s="15">
        <v>4694483</v>
      </c>
      <c r="F100" s="15">
        <v>1091435.944</v>
      </c>
      <c r="G100" s="15">
        <v>977500</v>
      </c>
      <c r="H100" s="15">
        <v>728500</v>
      </c>
      <c r="I100" s="15">
        <f t="shared" si="2"/>
        <v>1897047.0559999999</v>
      </c>
      <c r="K100" s="17">
        <v>609983</v>
      </c>
      <c r="L100" s="17">
        <v>2378500</v>
      </c>
    </row>
    <row r="101" spans="1:12" s="16" customFormat="1" ht="33" customHeight="1">
      <c r="A101" s="13" t="s">
        <v>1235</v>
      </c>
      <c r="B101" s="13" t="s">
        <v>1249</v>
      </c>
      <c r="C101" s="14" t="s">
        <v>569</v>
      </c>
      <c r="D101" s="14" t="s">
        <v>570</v>
      </c>
      <c r="E101" s="15">
        <v>14000</v>
      </c>
      <c r="F101" s="15">
        <v>0</v>
      </c>
      <c r="G101" s="15">
        <v>0</v>
      </c>
      <c r="H101" s="15">
        <v>0</v>
      </c>
      <c r="I101" s="15">
        <f t="shared" si="2"/>
        <v>14000</v>
      </c>
      <c r="K101" s="17">
        <v>14000</v>
      </c>
      <c r="L101" s="17">
        <v>0</v>
      </c>
    </row>
    <row r="102" spans="1:12" s="16" customFormat="1" ht="33" customHeight="1">
      <c r="A102" s="13" t="s">
        <v>1235</v>
      </c>
      <c r="B102" s="13" t="s">
        <v>1249</v>
      </c>
      <c r="C102" s="14" t="s">
        <v>571</v>
      </c>
      <c r="D102" s="14" t="s">
        <v>572</v>
      </c>
      <c r="E102" s="15">
        <v>3130357</v>
      </c>
      <c r="F102" s="15">
        <v>645972.1510000001</v>
      </c>
      <c r="G102" s="15">
        <v>993878</v>
      </c>
      <c r="H102" s="15">
        <v>237774</v>
      </c>
      <c r="I102" s="15">
        <f t="shared" si="2"/>
        <v>1252732.849</v>
      </c>
      <c r="K102" s="17">
        <v>1898705</v>
      </c>
      <c r="L102" s="17">
        <v>0</v>
      </c>
    </row>
    <row r="103" spans="1:12" s="16" customFormat="1" ht="33" customHeight="1">
      <c r="A103" s="13" t="s">
        <v>1235</v>
      </c>
      <c r="B103" s="13" t="s">
        <v>1249</v>
      </c>
      <c r="C103" s="14" t="s">
        <v>573</v>
      </c>
      <c r="D103" s="14" t="s">
        <v>574</v>
      </c>
      <c r="E103" s="15">
        <v>12402</v>
      </c>
      <c r="F103" s="15">
        <v>12402.265</v>
      </c>
      <c r="G103" s="15">
        <v>0</v>
      </c>
      <c r="H103" s="15">
        <v>0</v>
      </c>
      <c r="I103" s="15">
        <f t="shared" si="2"/>
        <v>-0.2649999999994179</v>
      </c>
      <c r="K103" s="17">
        <v>12402</v>
      </c>
      <c r="L103" s="17">
        <v>0</v>
      </c>
    </row>
    <row r="104" spans="1:12" s="16" customFormat="1" ht="33" customHeight="1">
      <c r="A104" s="13" t="s">
        <v>1235</v>
      </c>
      <c r="B104" s="13" t="s">
        <v>1249</v>
      </c>
      <c r="C104" s="14" t="s">
        <v>575</v>
      </c>
      <c r="D104" s="14" t="s">
        <v>576</v>
      </c>
      <c r="E104" s="15">
        <v>1078873</v>
      </c>
      <c r="F104" s="15">
        <v>0</v>
      </c>
      <c r="G104" s="15">
        <v>188900</v>
      </c>
      <c r="H104" s="15">
        <v>0</v>
      </c>
      <c r="I104" s="15">
        <f t="shared" si="2"/>
        <v>889973</v>
      </c>
      <c r="K104" s="17">
        <v>385973</v>
      </c>
      <c r="L104" s="17">
        <v>504000</v>
      </c>
    </row>
    <row r="105" spans="1:12" s="16" customFormat="1" ht="33" customHeight="1">
      <c r="A105" s="13" t="s">
        <v>1235</v>
      </c>
      <c r="B105" s="13" t="s">
        <v>1249</v>
      </c>
      <c r="C105" s="14" t="s">
        <v>577</v>
      </c>
      <c r="D105" s="14" t="s">
        <v>578</v>
      </c>
      <c r="E105" s="15">
        <v>1019371</v>
      </c>
      <c r="F105" s="15">
        <v>1470.815</v>
      </c>
      <c r="G105" s="15">
        <v>669900</v>
      </c>
      <c r="H105" s="15">
        <v>0</v>
      </c>
      <c r="I105" s="15">
        <f t="shared" si="2"/>
        <v>348000.18500000006</v>
      </c>
      <c r="K105" s="17">
        <v>349471</v>
      </c>
      <c r="L105" s="17">
        <v>0</v>
      </c>
    </row>
    <row r="106" spans="1:12" s="16" customFormat="1" ht="33" customHeight="1">
      <c r="A106" s="13" t="s">
        <v>1235</v>
      </c>
      <c r="B106" s="13" t="s">
        <v>1249</v>
      </c>
      <c r="C106" s="14" t="s">
        <v>579</v>
      </c>
      <c r="D106" s="14" t="s">
        <v>580</v>
      </c>
      <c r="E106" s="15">
        <v>162892</v>
      </c>
      <c r="F106" s="15">
        <v>134553.881</v>
      </c>
      <c r="G106" s="15">
        <f>36558-8220</f>
        <v>28338</v>
      </c>
      <c r="H106" s="15">
        <v>0</v>
      </c>
      <c r="I106" s="15">
        <f t="shared" si="2"/>
        <v>0.1190000000060536</v>
      </c>
      <c r="K106" s="17">
        <v>126334</v>
      </c>
      <c r="L106" s="17">
        <v>0</v>
      </c>
    </row>
    <row r="107" spans="1:12" s="16" customFormat="1" ht="33" customHeight="1">
      <c r="A107" s="13" t="s">
        <v>1235</v>
      </c>
      <c r="B107" s="13" t="s">
        <v>1249</v>
      </c>
      <c r="C107" s="14" t="s">
        <v>581</v>
      </c>
      <c r="D107" s="14" t="s">
        <v>582</v>
      </c>
      <c r="E107" s="15">
        <v>31872</v>
      </c>
      <c r="F107" s="15">
        <v>6405.065</v>
      </c>
      <c r="G107" s="15">
        <f>31872-6405</f>
        <v>25467</v>
      </c>
      <c r="H107" s="15">
        <v>0</v>
      </c>
      <c r="I107" s="15">
        <f t="shared" si="2"/>
        <v>-0.06499999999869033</v>
      </c>
      <c r="K107" s="17">
        <v>0</v>
      </c>
      <c r="L107" s="17">
        <v>0</v>
      </c>
    </row>
    <row r="108" spans="1:12" s="16" customFormat="1" ht="33" customHeight="1">
      <c r="A108" s="13" t="s">
        <v>1235</v>
      </c>
      <c r="B108" s="13" t="s">
        <v>1249</v>
      </c>
      <c r="C108" s="14" t="s">
        <v>583</v>
      </c>
      <c r="D108" s="14" t="s">
        <v>584</v>
      </c>
      <c r="E108" s="15">
        <v>2441579</v>
      </c>
      <c r="F108" s="15">
        <v>574766.324</v>
      </c>
      <c r="G108" s="15">
        <v>899308</v>
      </c>
      <c r="H108" s="15">
        <v>598559</v>
      </c>
      <c r="I108" s="15">
        <f t="shared" si="2"/>
        <v>368945.676</v>
      </c>
      <c r="K108" s="17">
        <v>725316</v>
      </c>
      <c r="L108" s="17">
        <v>218396</v>
      </c>
    </row>
    <row r="109" spans="1:12" s="16" customFormat="1" ht="33" customHeight="1">
      <c r="A109" s="13" t="s">
        <v>1235</v>
      </c>
      <c r="B109" s="13" t="s">
        <v>1249</v>
      </c>
      <c r="C109" s="14" t="s">
        <v>585</v>
      </c>
      <c r="D109" s="14" t="s">
        <v>586</v>
      </c>
      <c r="E109" s="15">
        <v>2792214</v>
      </c>
      <c r="F109" s="15">
        <v>317367.57899999997</v>
      </c>
      <c r="G109" s="15">
        <v>1286625</v>
      </c>
      <c r="H109" s="15">
        <v>158164</v>
      </c>
      <c r="I109" s="15">
        <f t="shared" si="2"/>
        <v>1030057.4210000001</v>
      </c>
      <c r="K109" s="17">
        <v>384833</v>
      </c>
      <c r="L109" s="17">
        <v>962592</v>
      </c>
    </row>
    <row r="110" spans="1:12" s="16" customFormat="1" ht="33" customHeight="1">
      <c r="A110" s="13" t="s">
        <v>1235</v>
      </c>
      <c r="B110" s="13" t="s">
        <v>1249</v>
      </c>
      <c r="C110" s="14" t="s">
        <v>587</v>
      </c>
      <c r="D110" s="14" t="s">
        <v>588</v>
      </c>
      <c r="E110" s="15">
        <v>2759956</v>
      </c>
      <c r="F110" s="15">
        <v>675004.1909999999</v>
      </c>
      <c r="G110" s="15">
        <v>863161</v>
      </c>
      <c r="H110" s="15">
        <v>699307</v>
      </c>
      <c r="I110" s="15">
        <f t="shared" si="2"/>
        <v>522483.8090000001</v>
      </c>
      <c r="K110" s="17">
        <v>689332</v>
      </c>
      <c r="L110" s="17">
        <v>508156</v>
      </c>
    </row>
    <row r="111" spans="1:12" s="16" customFormat="1" ht="33" customHeight="1">
      <c r="A111" s="13" t="s">
        <v>1235</v>
      </c>
      <c r="B111" s="13" t="s">
        <v>1249</v>
      </c>
      <c r="C111" s="14" t="s">
        <v>589</v>
      </c>
      <c r="D111" s="14" t="s">
        <v>590</v>
      </c>
      <c r="E111" s="15">
        <v>67180</v>
      </c>
      <c r="F111" s="15">
        <v>0</v>
      </c>
      <c r="G111" s="15">
        <v>20680</v>
      </c>
      <c r="H111" s="15">
        <v>0</v>
      </c>
      <c r="I111" s="15">
        <f t="shared" si="2"/>
        <v>46500</v>
      </c>
      <c r="K111" s="17">
        <v>0</v>
      </c>
      <c r="L111" s="17">
        <v>46500</v>
      </c>
    </row>
    <row r="112" spans="1:12" s="16" customFormat="1" ht="33" customHeight="1">
      <c r="A112" s="13" t="s">
        <v>1235</v>
      </c>
      <c r="B112" s="13" t="s">
        <v>1249</v>
      </c>
      <c r="C112" s="14" t="s">
        <v>591</v>
      </c>
      <c r="D112" s="14" t="s">
        <v>592</v>
      </c>
      <c r="E112" s="15">
        <v>1793500</v>
      </c>
      <c r="F112" s="15">
        <v>347408.126</v>
      </c>
      <c r="G112" s="15">
        <v>464133</v>
      </c>
      <c r="H112" s="15">
        <v>523883</v>
      </c>
      <c r="I112" s="15">
        <f t="shared" si="2"/>
        <v>458075.87400000007</v>
      </c>
      <c r="K112" s="17">
        <v>192743</v>
      </c>
      <c r="L112" s="17">
        <v>612741</v>
      </c>
    </row>
    <row r="113" spans="1:12" s="16" customFormat="1" ht="33" customHeight="1">
      <c r="A113" s="13" t="s">
        <v>1235</v>
      </c>
      <c r="B113" s="13" t="s">
        <v>1249</v>
      </c>
      <c r="C113" s="14" t="s">
        <v>593</v>
      </c>
      <c r="D113" s="14" t="s">
        <v>594</v>
      </c>
      <c r="E113" s="15">
        <v>2634421</v>
      </c>
      <c r="F113" s="15">
        <v>651522.7590000001</v>
      </c>
      <c r="G113" s="15">
        <v>558900</v>
      </c>
      <c r="H113" s="15">
        <v>566667</v>
      </c>
      <c r="I113" s="15">
        <f t="shared" si="2"/>
        <v>857331.2409999999</v>
      </c>
      <c r="K113" s="17">
        <v>503754</v>
      </c>
      <c r="L113" s="17">
        <v>1005100</v>
      </c>
    </row>
    <row r="114" spans="1:12" s="16" customFormat="1" ht="33" customHeight="1">
      <c r="A114" s="13" t="s">
        <v>1235</v>
      </c>
      <c r="B114" s="13" t="s">
        <v>1249</v>
      </c>
      <c r="C114" s="14" t="s">
        <v>595</v>
      </c>
      <c r="D114" s="14" t="s">
        <v>596</v>
      </c>
      <c r="E114" s="15">
        <v>220000</v>
      </c>
      <c r="F114" s="15">
        <v>0</v>
      </c>
      <c r="G114" s="15">
        <v>0</v>
      </c>
      <c r="H114" s="15">
        <v>0</v>
      </c>
      <c r="I114" s="15">
        <f t="shared" si="2"/>
        <v>220000</v>
      </c>
      <c r="K114" s="17">
        <v>0</v>
      </c>
      <c r="L114" s="17">
        <v>220000</v>
      </c>
    </row>
    <row r="115" spans="1:12" s="16" customFormat="1" ht="33" customHeight="1">
      <c r="A115" s="13" t="s">
        <v>1235</v>
      </c>
      <c r="B115" s="13" t="s">
        <v>1249</v>
      </c>
      <c r="C115" s="14" t="s">
        <v>597</v>
      </c>
      <c r="D115" s="14" t="s">
        <v>598</v>
      </c>
      <c r="E115" s="15">
        <v>1197000</v>
      </c>
      <c r="F115" s="15">
        <v>184754.76799999998</v>
      </c>
      <c r="G115" s="15">
        <v>402206</v>
      </c>
      <c r="H115" s="15">
        <v>464190</v>
      </c>
      <c r="I115" s="15">
        <f t="shared" si="2"/>
        <v>145849.23200000008</v>
      </c>
      <c r="K115" s="17">
        <v>113650</v>
      </c>
      <c r="L115" s="17">
        <v>216954</v>
      </c>
    </row>
    <row r="116" spans="1:12" s="16" customFormat="1" ht="33" customHeight="1">
      <c r="A116" s="13" t="s">
        <v>1235</v>
      </c>
      <c r="B116" s="13" t="s">
        <v>1249</v>
      </c>
      <c r="C116" s="14" t="s">
        <v>599</v>
      </c>
      <c r="D116" s="14" t="s">
        <v>600</v>
      </c>
      <c r="E116" s="15">
        <v>552500</v>
      </c>
      <c r="F116" s="15">
        <v>0</v>
      </c>
      <c r="G116" s="15">
        <v>0</v>
      </c>
      <c r="H116" s="15">
        <v>144000</v>
      </c>
      <c r="I116" s="15">
        <f t="shared" si="2"/>
        <v>408500</v>
      </c>
      <c r="K116" s="17">
        <v>0</v>
      </c>
      <c r="L116" s="17">
        <v>408500</v>
      </c>
    </row>
    <row r="117" spans="1:12" s="16" customFormat="1" ht="33" customHeight="1">
      <c r="A117" s="13" t="s">
        <v>1235</v>
      </c>
      <c r="B117" s="13" t="s">
        <v>1249</v>
      </c>
      <c r="C117" s="14" t="s">
        <v>601</v>
      </c>
      <c r="D117" s="14" t="s">
        <v>602</v>
      </c>
      <c r="E117" s="15">
        <v>531000</v>
      </c>
      <c r="F117" s="15">
        <v>0</v>
      </c>
      <c r="G117" s="15">
        <v>0</v>
      </c>
      <c r="H117" s="15">
        <v>0</v>
      </c>
      <c r="I117" s="15">
        <f t="shared" si="2"/>
        <v>531000</v>
      </c>
      <c r="K117" s="17">
        <v>0</v>
      </c>
      <c r="L117" s="17">
        <v>531000</v>
      </c>
    </row>
    <row r="118" spans="1:12" s="16" customFormat="1" ht="33" customHeight="1">
      <c r="A118" s="13" t="s">
        <v>1236</v>
      </c>
      <c r="B118" s="13" t="s">
        <v>1249</v>
      </c>
      <c r="C118" s="14" t="s">
        <v>603</v>
      </c>
      <c r="D118" s="14" t="s">
        <v>604</v>
      </c>
      <c r="E118" s="15">
        <v>40000</v>
      </c>
      <c r="F118" s="15">
        <v>0</v>
      </c>
      <c r="G118" s="15">
        <v>0</v>
      </c>
      <c r="H118" s="15">
        <v>0</v>
      </c>
      <c r="I118" s="15">
        <f t="shared" si="2"/>
        <v>40000</v>
      </c>
      <c r="K118" s="17">
        <v>40000</v>
      </c>
      <c r="L118" s="17">
        <v>0</v>
      </c>
    </row>
    <row r="119" spans="1:12" s="16" customFormat="1" ht="33" customHeight="1">
      <c r="A119" s="13" t="s">
        <v>1236</v>
      </c>
      <c r="B119" s="13" t="s">
        <v>1249</v>
      </c>
      <c r="C119" s="14" t="s">
        <v>605</v>
      </c>
      <c r="D119" s="14" t="s">
        <v>606</v>
      </c>
      <c r="E119" s="15">
        <v>4249056</v>
      </c>
      <c r="F119" s="15">
        <v>2703520.37</v>
      </c>
      <c r="G119" s="15">
        <v>765936</v>
      </c>
      <c r="H119" s="15">
        <v>127054</v>
      </c>
      <c r="I119" s="15">
        <f t="shared" si="2"/>
        <v>652545.6299999999</v>
      </c>
      <c r="K119" s="17">
        <v>1444945</v>
      </c>
      <c r="L119" s="17">
        <v>1911121</v>
      </c>
    </row>
    <row r="120" spans="1:12" s="16" customFormat="1" ht="33" customHeight="1">
      <c r="A120" s="13" t="s">
        <v>1236</v>
      </c>
      <c r="B120" s="13" t="s">
        <v>1249</v>
      </c>
      <c r="C120" s="14" t="s">
        <v>607</v>
      </c>
      <c r="D120" s="14" t="s">
        <v>608</v>
      </c>
      <c r="E120" s="15">
        <v>441802</v>
      </c>
      <c r="F120" s="15">
        <v>0</v>
      </c>
      <c r="G120" s="15">
        <v>309050</v>
      </c>
      <c r="H120" s="15">
        <v>48000</v>
      </c>
      <c r="I120" s="15">
        <f t="shared" si="2"/>
        <v>84752</v>
      </c>
      <c r="K120" s="17">
        <v>36752</v>
      </c>
      <c r="L120" s="17">
        <v>48000</v>
      </c>
    </row>
    <row r="121" spans="1:12" s="16" customFormat="1" ht="33" customHeight="1">
      <c r="A121" s="13" t="s">
        <v>1236</v>
      </c>
      <c r="B121" s="13" t="s">
        <v>1249</v>
      </c>
      <c r="C121" s="14" t="s">
        <v>609</v>
      </c>
      <c r="D121" s="14" t="s">
        <v>610</v>
      </c>
      <c r="E121" s="15">
        <v>2156000</v>
      </c>
      <c r="F121" s="15">
        <v>805335.8489999999</v>
      </c>
      <c r="G121" s="15">
        <v>428873</v>
      </c>
      <c r="H121" s="15">
        <v>0</v>
      </c>
      <c r="I121" s="15">
        <f t="shared" si="2"/>
        <v>921791.1510000001</v>
      </c>
      <c r="K121" s="17">
        <v>585288</v>
      </c>
      <c r="L121" s="17">
        <v>1141839</v>
      </c>
    </row>
    <row r="122" spans="1:12" s="16" customFormat="1" ht="33" customHeight="1">
      <c r="A122" s="13" t="s">
        <v>1236</v>
      </c>
      <c r="B122" s="13" t="s">
        <v>1249</v>
      </c>
      <c r="C122" s="14" t="s">
        <v>611</v>
      </c>
      <c r="D122" s="14" t="s">
        <v>612</v>
      </c>
      <c r="E122" s="15">
        <v>101632</v>
      </c>
      <c r="F122" s="15">
        <v>0</v>
      </c>
      <c r="G122" s="15">
        <v>60902</v>
      </c>
      <c r="H122" s="15">
        <v>15000</v>
      </c>
      <c r="I122" s="15">
        <f t="shared" si="2"/>
        <v>25730</v>
      </c>
      <c r="K122" s="17">
        <v>10730</v>
      </c>
      <c r="L122" s="17">
        <v>15000</v>
      </c>
    </row>
    <row r="123" spans="1:12" s="16" customFormat="1" ht="33" customHeight="1">
      <c r="A123" s="13" t="s">
        <v>1236</v>
      </c>
      <c r="B123" s="13" t="s">
        <v>1249</v>
      </c>
      <c r="C123" s="14" t="s">
        <v>613</v>
      </c>
      <c r="D123" s="14" t="s">
        <v>614</v>
      </c>
      <c r="E123" s="15">
        <v>68943</v>
      </c>
      <c r="F123" s="15">
        <v>0</v>
      </c>
      <c r="G123" s="15">
        <v>0</v>
      </c>
      <c r="H123" s="15">
        <v>20000</v>
      </c>
      <c r="I123" s="15">
        <f t="shared" si="2"/>
        <v>48943</v>
      </c>
      <c r="K123" s="17">
        <v>18943</v>
      </c>
      <c r="L123" s="17">
        <v>30000</v>
      </c>
    </row>
    <row r="124" spans="1:12" s="16" customFormat="1" ht="33" customHeight="1">
      <c r="A124" s="13" t="s">
        <v>1236</v>
      </c>
      <c r="B124" s="13" t="s">
        <v>1249</v>
      </c>
      <c r="C124" s="14" t="s">
        <v>615</v>
      </c>
      <c r="D124" s="14" t="s">
        <v>616</v>
      </c>
      <c r="E124" s="15">
        <v>65000</v>
      </c>
      <c r="F124" s="15">
        <v>4223.387</v>
      </c>
      <c r="G124" s="15">
        <v>0</v>
      </c>
      <c r="H124" s="15">
        <v>16250</v>
      </c>
      <c r="I124" s="15">
        <f t="shared" si="2"/>
        <v>44526.613</v>
      </c>
      <c r="K124" s="17">
        <v>0</v>
      </c>
      <c r="L124" s="17">
        <v>48750</v>
      </c>
    </row>
    <row r="125" spans="1:12" s="16" customFormat="1" ht="33" customHeight="1">
      <c r="A125" s="13" t="s">
        <v>1236</v>
      </c>
      <c r="B125" s="13" t="s">
        <v>1249</v>
      </c>
      <c r="C125" s="14" t="s">
        <v>617</v>
      </c>
      <c r="D125" s="14" t="s">
        <v>618</v>
      </c>
      <c r="E125" s="15">
        <v>5635312</v>
      </c>
      <c r="F125" s="15">
        <v>2447550.072</v>
      </c>
      <c r="G125" s="15">
        <v>863000</v>
      </c>
      <c r="H125" s="15">
        <v>307454</v>
      </c>
      <c r="I125" s="15">
        <f t="shared" si="2"/>
        <v>2017307.9279999998</v>
      </c>
      <c r="K125" s="17">
        <v>2664858</v>
      </c>
      <c r="L125" s="17">
        <v>1800000</v>
      </c>
    </row>
    <row r="126" spans="1:12" s="16" customFormat="1" ht="33" customHeight="1">
      <c r="A126" s="13" t="s">
        <v>1236</v>
      </c>
      <c r="B126" s="13" t="s">
        <v>1249</v>
      </c>
      <c r="C126" s="14" t="s">
        <v>619</v>
      </c>
      <c r="D126" s="14" t="s">
        <v>620</v>
      </c>
      <c r="E126" s="15">
        <v>22560</v>
      </c>
      <c r="F126" s="15">
        <v>0</v>
      </c>
      <c r="G126" s="15">
        <v>22560</v>
      </c>
      <c r="H126" s="15">
        <v>0</v>
      </c>
      <c r="I126" s="15">
        <f t="shared" si="2"/>
        <v>0</v>
      </c>
      <c r="K126" s="17">
        <v>0</v>
      </c>
      <c r="L126" s="17">
        <v>0</v>
      </c>
    </row>
    <row r="127" spans="1:12" s="16" customFormat="1" ht="33" customHeight="1">
      <c r="A127" s="13" t="s">
        <v>1236</v>
      </c>
      <c r="B127" s="13" t="s">
        <v>1249</v>
      </c>
      <c r="C127" s="14" t="s">
        <v>621</v>
      </c>
      <c r="D127" s="14" t="s">
        <v>622</v>
      </c>
      <c r="E127" s="15">
        <v>530000</v>
      </c>
      <c r="F127" s="15">
        <v>422850.794</v>
      </c>
      <c r="G127" s="15">
        <f>509000-410851</f>
        <v>98149</v>
      </c>
      <c r="H127" s="15">
        <v>9000</v>
      </c>
      <c r="I127" s="15">
        <f t="shared" si="2"/>
        <v>0.20600000000558794</v>
      </c>
      <c r="K127" s="17">
        <v>3000</v>
      </c>
      <c r="L127" s="17">
        <v>9000</v>
      </c>
    </row>
    <row r="128" spans="1:12" s="16" customFormat="1" ht="33" customHeight="1">
      <c r="A128" s="13" t="s">
        <v>1236</v>
      </c>
      <c r="B128" s="13" t="s">
        <v>1249</v>
      </c>
      <c r="C128" s="14" t="s">
        <v>623</v>
      </c>
      <c r="D128" s="14" t="s">
        <v>624</v>
      </c>
      <c r="E128" s="15">
        <v>14500</v>
      </c>
      <c r="F128" s="15">
        <v>0</v>
      </c>
      <c r="G128" s="15">
        <v>14500</v>
      </c>
      <c r="H128" s="15">
        <v>0</v>
      </c>
      <c r="I128" s="15">
        <f t="shared" si="2"/>
        <v>0</v>
      </c>
      <c r="K128" s="17">
        <v>0</v>
      </c>
      <c r="L128" s="17">
        <v>0</v>
      </c>
    </row>
    <row r="129" spans="1:12" s="16" customFormat="1" ht="33" customHeight="1">
      <c r="A129" s="13" t="s">
        <v>1236</v>
      </c>
      <c r="B129" s="13" t="s">
        <v>1249</v>
      </c>
      <c r="C129" s="14" t="s">
        <v>625</v>
      </c>
      <c r="D129" s="14" t="s">
        <v>626</v>
      </c>
      <c r="E129" s="15">
        <v>77558</v>
      </c>
      <c r="F129" s="15">
        <v>3665.088</v>
      </c>
      <c r="G129" s="15">
        <v>16063</v>
      </c>
      <c r="H129" s="15">
        <v>23336</v>
      </c>
      <c r="I129" s="15">
        <f t="shared" si="2"/>
        <v>34493.912</v>
      </c>
      <c r="K129" s="17">
        <v>23606</v>
      </c>
      <c r="L129" s="17">
        <v>14553</v>
      </c>
    </row>
    <row r="130" spans="1:12" s="16" customFormat="1" ht="33" customHeight="1">
      <c r="A130" s="13" t="s">
        <v>1236</v>
      </c>
      <c r="B130" s="13" t="s">
        <v>1249</v>
      </c>
      <c r="C130" s="14" t="s">
        <v>627</v>
      </c>
      <c r="D130" s="14" t="s">
        <v>628</v>
      </c>
      <c r="E130" s="15">
        <v>3500</v>
      </c>
      <c r="F130" s="15">
        <v>0</v>
      </c>
      <c r="G130" s="15">
        <v>3500</v>
      </c>
      <c r="H130" s="15">
        <v>0</v>
      </c>
      <c r="I130" s="15">
        <f t="shared" si="2"/>
        <v>0</v>
      </c>
      <c r="K130" s="17">
        <v>0</v>
      </c>
      <c r="L130" s="17">
        <v>0</v>
      </c>
    </row>
    <row r="131" spans="1:12" s="16" customFormat="1" ht="33" customHeight="1">
      <c r="A131" s="13" t="s">
        <v>1236</v>
      </c>
      <c r="B131" s="13" t="s">
        <v>1249</v>
      </c>
      <c r="C131" s="14" t="s">
        <v>629</v>
      </c>
      <c r="D131" s="14" t="s">
        <v>630</v>
      </c>
      <c r="E131" s="15">
        <v>879</v>
      </c>
      <c r="F131" s="15">
        <v>878.754</v>
      </c>
      <c r="G131" s="15">
        <v>0</v>
      </c>
      <c r="H131" s="15">
        <v>0</v>
      </c>
      <c r="I131" s="15">
        <f t="shared" si="2"/>
        <v>0.2459999999999809</v>
      </c>
      <c r="K131" s="17">
        <v>879</v>
      </c>
      <c r="L131" s="17">
        <v>0</v>
      </c>
    </row>
    <row r="132" spans="1:12" s="16" customFormat="1" ht="33" customHeight="1">
      <c r="A132" s="13" t="s">
        <v>1236</v>
      </c>
      <c r="B132" s="13" t="s">
        <v>1249</v>
      </c>
      <c r="C132" s="14" t="s">
        <v>631</v>
      </c>
      <c r="D132" s="14" t="s">
        <v>632</v>
      </c>
      <c r="E132" s="15">
        <v>3462977</v>
      </c>
      <c r="F132" s="15">
        <v>1169073.5920000002</v>
      </c>
      <c r="G132" s="15">
        <v>1187122</v>
      </c>
      <c r="H132" s="15">
        <v>83758</v>
      </c>
      <c r="I132" s="15">
        <f t="shared" si="2"/>
        <v>1023023.4079999998</v>
      </c>
      <c r="K132" s="17">
        <v>2192097</v>
      </c>
      <c r="L132" s="17">
        <v>0</v>
      </c>
    </row>
    <row r="133" spans="1:12" s="16" customFormat="1" ht="33" customHeight="1">
      <c r="A133" s="13" t="s">
        <v>1236</v>
      </c>
      <c r="B133" s="13" t="s">
        <v>1249</v>
      </c>
      <c r="C133" s="14" t="s">
        <v>633</v>
      </c>
      <c r="D133" s="14" t="s">
        <v>634</v>
      </c>
      <c r="E133" s="15">
        <v>103273</v>
      </c>
      <c r="F133" s="15">
        <v>0</v>
      </c>
      <c r="G133" s="15">
        <v>37128</v>
      </c>
      <c r="H133" s="15">
        <v>0</v>
      </c>
      <c r="I133" s="15">
        <f t="shared" si="2"/>
        <v>66145</v>
      </c>
      <c r="K133" s="17">
        <v>66145</v>
      </c>
      <c r="L133" s="17">
        <v>0</v>
      </c>
    </row>
    <row r="134" spans="1:12" s="16" customFormat="1" ht="33" customHeight="1">
      <c r="A134" s="13" t="s">
        <v>1236</v>
      </c>
      <c r="B134" s="13" t="s">
        <v>1249</v>
      </c>
      <c r="C134" s="14" t="s">
        <v>635</v>
      </c>
      <c r="D134" s="14" t="s">
        <v>636</v>
      </c>
      <c r="E134" s="15">
        <v>112607</v>
      </c>
      <c r="F134" s="15">
        <v>94607.124</v>
      </c>
      <c r="G134" s="15">
        <v>18000</v>
      </c>
      <c r="H134" s="15">
        <v>0</v>
      </c>
      <c r="I134" s="15">
        <f t="shared" si="2"/>
        <v>-0.1239999999961583</v>
      </c>
      <c r="K134" s="17">
        <v>94607</v>
      </c>
      <c r="L134" s="17">
        <v>0</v>
      </c>
    </row>
    <row r="135" spans="1:12" s="16" customFormat="1" ht="33" customHeight="1">
      <c r="A135" s="13" t="s">
        <v>1236</v>
      </c>
      <c r="B135" s="13" t="s">
        <v>1249</v>
      </c>
      <c r="C135" s="14" t="s">
        <v>637</v>
      </c>
      <c r="D135" s="14" t="s">
        <v>638</v>
      </c>
      <c r="E135" s="15">
        <v>304000</v>
      </c>
      <c r="F135" s="15">
        <v>264903.35699999996</v>
      </c>
      <c r="G135" s="15">
        <v>0</v>
      </c>
      <c r="H135" s="15">
        <v>0</v>
      </c>
      <c r="I135" s="15">
        <f t="shared" si="2"/>
        <v>39096.64300000004</v>
      </c>
      <c r="K135" s="17">
        <v>304000</v>
      </c>
      <c r="L135" s="17">
        <v>0</v>
      </c>
    </row>
    <row r="136" spans="1:12" s="16" customFormat="1" ht="33" customHeight="1">
      <c r="A136" s="13" t="s">
        <v>1236</v>
      </c>
      <c r="B136" s="13" t="s">
        <v>1249</v>
      </c>
      <c r="C136" s="14" t="s">
        <v>639</v>
      </c>
      <c r="D136" s="14" t="s">
        <v>640</v>
      </c>
      <c r="E136" s="15">
        <v>3051873</v>
      </c>
      <c r="F136" s="15">
        <v>842915.3820000001</v>
      </c>
      <c r="G136" s="15">
        <v>761021</v>
      </c>
      <c r="H136" s="15">
        <v>762128</v>
      </c>
      <c r="I136" s="15">
        <f t="shared" si="2"/>
        <v>685808.6179999998</v>
      </c>
      <c r="K136" s="17">
        <v>1095219</v>
      </c>
      <c r="L136" s="17">
        <v>433505</v>
      </c>
    </row>
    <row r="137" spans="1:12" s="16" customFormat="1" ht="33" customHeight="1">
      <c r="A137" s="13" t="s">
        <v>1236</v>
      </c>
      <c r="B137" s="13" t="s">
        <v>1249</v>
      </c>
      <c r="C137" s="14" t="s">
        <v>641</v>
      </c>
      <c r="D137" s="14" t="s">
        <v>642</v>
      </c>
      <c r="E137" s="15">
        <v>93005</v>
      </c>
      <c r="F137" s="15">
        <v>0</v>
      </c>
      <c r="G137" s="15">
        <v>39240</v>
      </c>
      <c r="H137" s="15">
        <v>5605</v>
      </c>
      <c r="I137" s="15">
        <f t="shared" si="2"/>
        <v>48160</v>
      </c>
      <c r="K137" s="17">
        <v>0</v>
      </c>
      <c r="L137" s="17">
        <v>48160</v>
      </c>
    </row>
    <row r="138" spans="1:12" s="16" customFormat="1" ht="33" customHeight="1">
      <c r="A138" s="13" t="s">
        <v>1236</v>
      </c>
      <c r="B138" s="13" t="s">
        <v>1249</v>
      </c>
      <c r="C138" s="14" t="s">
        <v>643</v>
      </c>
      <c r="D138" s="14" t="s">
        <v>644</v>
      </c>
      <c r="E138" s="15">
        <v>2398369</v>
      </c>
      <c r="F138" s="15">
        <v>2376259.427</v>
      </c>
      <c r="G138" s="15">
        <f>308169-286059</f>
        <v>22110</v>
      </c>
      <c r="H138" s="15">
        <v>0</v>
      </c>
      <c r="I138" s="15">
        <f t="shared" si="2"/>
        <v>-0.42700000014156103</v>
      </c>
      <c r="K138" s="17">
        <v>2090200</v>
      </c>
      <c r="L138" s="17">
        <v>0</v>
      </c>
    </row>
    <row r="139" spans="1:12" s="16" customFormat="1" ht="33" customHeight="1">
      <c r="A139" s="13" t="s">
        <v>1236</v>
      </c>
      <c r="B139" s="13" t="s">
        <v>1249</v>
      </c>
      <c r="C139" s="14" t="s">
        <v>645</v>
      </c>
      <c r="D139" s="14" t="s">
        <v>646</v>
      </c>
      <c r="E139" s="15">
        <v>1456227</v>
      </c>
      <c r="F139" s="15">
        <v>689955.338</v>
      </c>
      <c r="G139" s="15">
        <v>271494</v>
      </c>
      <c r="H139" s="15">
        <v>255703</v>
      </c>
      <c r="I139" s="15">
        <f t="shared" si="2"/>
        <v>239074.662</v>
      </c>
      <c r="K139" s="17">
        <v>828860</v>
      </c>
      <c r="L139" s="17">
        <v>100170</v>
      </c>
    </row>
    <row r="140" spans="1:12" s="16" customFormat="1" ht="33" customHeight="1">
      <c r="A140" s="13" t="s">
        <v>1236</v>
      </c>
      <c r="B140" s="13" t="s">
        <v>1249</v>
      </c>
      <c r="C140" s="14" t="s">
        <v>647</v>
      </c>
      <c r="D140" s="14" t="s">
        <v>648</v>
      </c>
      <c r="E140" s="15">
        <v>1194155</v>
      </c>
      <c r="F140" s="15">
        <v>252585.146</v>
      </c>
      <c r="G140" s="15">
        <v>304513</v>
      </c>
      <c r="H140" s="15">
        <v>312776</v>
      </c>
      <c r="I140" s="15">
        <f t="shared" si="2"/>
        <v>324280.85400000005</v>
      </c>
      <c r="K140" s="17">
        <v>304564</v>
      </c>
      <c r="L140" s="17">
        <v>272302</v>
      </c>
    </row>
    <row r="141" spans="1:12" s="16" customFormat="1" ht="33" customHeight="1">
      <c r="A141" s="13" t="s">
        <v>1236</v>
      </c>
      <c r="B141" s="13" t="s">
        <v>1249</v>
      </c>
      <c r="C141" s="14" t="s">
        <v>649</v>
      </c>
      <c r="D141" s="14" t="s">
        <v>650</v>
      </c>
      <c r="E141" s="15">
        <v>245000</v>
      </c>
      <c r="F141" s="15">
        <v>0</v>
      </c>
      <c r="G141" s="15">
        <v>0</v>
      </c>
      <c r="H141" s="15">
        <v>0</v>
      </c>
      <c r="I141" s="15">
        <f t="shared" si="2"/>
        <v>245000</v>
      </c>
      <c r="K141" s="17">
        <v>0</v>
      </c>
      <c r="L141" s="17">
        <v>245000</v>
      </c>
    </row>
    <row r="142" spans="1:12" s="16" customFormat="1" ht="33" customHeight="1">
      <c r="A142" s="13" t="s">
        <v>1236</v>
      </c>
      <c r="B142" s="13" t="s">
        <v>1249</v>
      </c>
      <c r="C142" s="14" t="s">
        <v>651</v>
      </c>
      <c r="D142" s="14" t="s">
        <v>652</v>
      </c>
      <c r="E142" s="15">
        <v>76181</v>
      </c>
      <c r="F142" s="15">
        <v>16120.818000000001</v>
      </c>
      <c r="G142" s="15">
        <v>9188</v>
      </c>
      <c r="H142" s="15">
        <v>18589</v>
      </c>
      <c r="I142" s="15">
        <f t="shared" si="2"/>
        <v>32283.182</v>
      </c>
      <c r="K142" s="17">
        <v>18234</v>
      </c>
      <c r="L142" s="17">
        <v>30170</v>
      </c>
    </row>
    <row r="143" spans="1:12" s="16" customFormat="1" ht="33" customHeight="1">
      <c r="A143" s="13" t="s">
        <v>1236</v>
      </c>
      <c r="B143" s="13" t="s">
        <v>1249</v>
      </c>
      <c r="C143" s="14" t="s">
        <v>653</v>
      </c>
      <c r="D143" s="14" t="s">
        <v>654</v>
      </c>
      <c r="E143" s="15">
        <v>20088</v>
      </c>
      <c r="F143" s="15">
        <v>0</v>
      </c>
      <c r="G143" s="15">
        <v>9720</v>
      </c>
      <c r="H143" s="15">
        <v>0</v>
      </c>
      <c r="I143" s="15">
        <f t="shared" si="2"/>
        <v>10368</v>
      </c>
      <c r="K143" s="17">
        <v>0</v>
      </c>
      <c r="L143" s="17">
        <v>10368</v>
      </c>
    </row>
    <row r="144" spans="1:12" s="16" customFormat="1" ht="33" customHeight="1">
      <c r="A144" s="13" t="s">
        <v>1236</v>
      </c>
      <c r="B144" s="13" t="s">
        <v>1249</v>
      </c>
      <c r="C144" s="14" t="s">
        <v>655</v>
      </c>
      <c r="D144" s="14" t="s">
        <v>656</v>
      </c>
      <c r="E144" s="15">
        <v>17712</v>
      </c>
      <c r="F144" s="15">
        <v>0</v>
      </c>
      <c r="G144" s="15">
        <v>8640</v>
      </c>
      <c r="H144" s="15">
        <v>0</v>
      </c>
      <c r="I144" s="15">
        <f t="shared" si="2"/>
        <v>9072</v>
      </c>
      <c r="K144" s="17">
        <v>0</v>
      </c>
      <c r="L144" s="17">
        <v>9072</v>
      </c>
    </row>
    <row r="145" spans="1:12" s="16" customFormat="1" ht="33" customHeight="1">
      <c r="A145" s="13" t="s">
        <v>1236</v>
      </c>
      <c r="B145" s="13" t="s">
        <v>1249</v>
      </c>
      <c r="C145" s="14" t="s">
        <v>657</v>
      </c>
      <c r="D145" s="14" t="s">
        <v>658</v>
      </c>
      <c r="E145" s="15">
        <v>1837793</v>
      </c>
      <c r="F145" s="15">
        <v>519540.92299999995</v>
      </c>
      <c r="G145" s="15">
        <v>451206</v>
      </c>
      <c r="H145" s="15">
        <v>474260</v>
      </c>
      <c r="I145" s="15">
        <f t="shared" si="2"/>
        <v>392786.07700000005</v>
      </c>
      <c r="K145" s="17">
        <v>384735</v>
      </c>
      <c r="L145" s="17">
        <v>527592</v>
      </c>
    </row>
    <row r="146" spans="1:12" s="16" customFormat="1" ht="33" customHeight="1">
      <c r="A146" s="13" t="s">
        <v>1236</v>
      </c>
      <c r="B146" s="13" t="s">
        <v>1249</v>
      </c>
      <c r="C146" s="14" t="s">
        <v>659</v>
      </c>
      <c r="D146" s="14" t="s">
        <v>660</v>
      </c>
      <c r="E146" s="15">
        <v>28944</v>
      </c>
      <c r="F146" s="15">
        <v>0</v>
      </c>
      <c r="G146" s="15">
        <v>14040</v>
      </c>
      <c r="H146" s="15">
        <v>0</v>
      </c>
      <c r="I146" s="15">
        <f t="shared" si="2"/>
        <v>14904</v>
      </c>
      <c r="K146" s="17">
        <v>0</v>
      </c>
      <c r="L146" s="17">
        <v>14904</v>
      </c>
    </row>
    <row r="147" spans="1:12" s="16" customFormat="1" ht="33" customHeight="1">
      <c r="A147" s="13" t="s">
        <v>1236</v>
      </c>
      <c r="B147" s="13" t="s">
        <v>1249</v>
      </c>
      <c r="C147" s="14" t="s">
        <v>661</v>
      </c>
      <c r="D147" s="14" t="s">
        <v>662</v>
      </c>
      <c r="E147" s="15">
        <v>2835000</v>
      </c>
      <c r="F147" s="15">
        <v>0</v>
      </c>
      <c r="G147" s="15">
        <v>215000</v>
      </c>
      <c r="H147" s="15">
        <v>560000</v>
      </c>
      <c r="I147" s="15">
        <f t="shared" si="2"/>
        <v>2060000</v>
      </c>
      <c r="K147" s="17">
        <v>0</v>
      </c>
      <c r="L147" s="17">
        <v>2060000</v>
      </c>
    </row>
    <row r="148" spans="1:12" s="16" customFormat="1" ht="33" customHeight="1">
      <c r="A148" s="13" t="s">
        <v>1236</v>
      </c>
      <c r="B148" s="13" t="s">
        <v>1249</v>
      </c>
      <c r="C148" s="14" t="s">
        <v>663</v>
      </c>
      <c r="D148" s="14" t="s">
        <v>664</v>
      </c>
      <c r="E148" s="15">
        <v>21240</v>
      </c>
      <c r="F148" s="15">
        <v>0</v>
      </c>
      <c r="G148" s="15">
        <v>0</v>
      </c>
      <c r="H148" s="15">
        <v>0</v>
      </c>
      <c r="I148" s="15">
        <f aca="true" t="shared" si="3" ref="I148:I211">+E148-F148-G148-H148</f>
        <v>21240</v>
      </c>
      <c r="K148" s="17">
        <v>0</v>
      </c>
      <c r="L148" s="17">
        <v>21240</v>
      </c>
    </row>
    <row r="149" spans="1:12" s="16" customFormat="1" ht="33" customHeight="1">
      <c r="A149" s="13" t="s">
        <v>1236</v>
      </c>
      <c r="B149" s="13" t="s">
        <v>1249</v>
      </c>
      <c r="C149" s="14" t="s">
        <v>665</v>
      </c>
      <c r="D149" s="14" t="s">
        <v>666</v>
      </c>
      <c r="E149" s="15">
        <v>21240</v>
      </c>
      <c r="F149" s="15">
        <v>0</v>
      </c>
      <c r="G149" s="15">
        <v>0</v>
      </c>
      <c r="H149" s="15">
        <v>0</v>
      </c>
      <c r="I149" s="15">
        <f t="shared" si="3"/>
        <v>21240</v>
      </c>
      <c r="K149" s="17">
        <v>0</v>
      </c>
      <c r="L149" s="17">
        <v>21240</v>
      </c>
    </row>
    <row r="150" spans="1:12" s="16" customFormat="1" ht="33" customHeight="1">
      <c r="A150" s="13" t="s">
        <v>1236</v>
      </c>
      <c r="B150" s="13" t="s">
        <v>1249</v>
      </c>
      <c r="C150" s="14" t="s">
        <v>667</v>
      </c>
      <c r="D150" s="14" t="s">
        <v>668</v>
      </c>
      <c r="E150" s="15">
        <v>21240</v>
      </c>
      <c r="F150" s="15">
        <v>0</v>
      </c>
      <c r="G150" s="15">
        <v>0</v>
      </c>
      <c r="H150" s="15">
        <v>0</v>
      </c>
      <c r="I150" s="15">
        <f t="shared" si="3"/>
        <v>21240</v>
      </c>
      <c r="K150" s="17">
        <v>0</v>
      </c>
      <c r="L150" s="17">
        <v>21240</v>
      </c>
    </row>
    <row r="151" spans="1:12" s="16" customFormat="1" ht="33" customHeight="1">
      <c r="A151" s="13" t="s">
        <v>1236</v>
      </c>
      <c r="B151" s="13" t="s">
        <v>1249</v>
      </c>
      <c r="C151" s="14" t="s">
        <v>669</v>
      </c>
      <c r="D151" s="14" t="s">
        <v>670</v>
      </c>
      <c r="E151" s="15">
        <v>825809</v>
      </c>
      <c r="F151" s="15">
        <v>0</v>
      </c>
      <c r="G151" s="15">
        <v>0</v>
      </c>
      <c r="H151" s="15">
        <v>23500</v>
      </c>
      <c r="I151" s="15">
        <f t="shared" si="3"/>
        <v>802309</v>
      </c>
      <c r="K151" s="17">
        <v>0</v>
      </c>
      <c r="L151" s="17">
        <v>802309</v>
      </c>
    </row>
    <row r="152" spans="1:12" s="16" customFormat="1" ht="33" customHeight="1">
      <c r="A152" s="13" t="s">
        <v>1236</v>
      </c>
      <c r="B152" s="13" t="s">
        <v>1249</v>
      </c>
      <c r="C152" s="14" t="s">
        <v>671</v>
      </c>
      <c r="D152" s="14" t="s">
        <v>672</v>
      </c>
      <c r="E152" s="15">
        <v>50500</v>
      </c>
      <c r="F152" s="15">
        <v>0</v>
      </c>
      <c r="G152" s="15">
        <v>0</v>
      </c>
      <c r="H152" s="15">
        <v>0</v>
      </c>
      <c r="I152" s="15">
        <f t="shared" si="3"/>
        <v>50500</v>
      </c>
      <c r="K152" s="17">
        <v>0</v>
      </c>
      <c r="L152" s="17">
        <v>50500</v>
      </c>
    </row>
    <row r="153" spans="1:12" s="16" customFormat="1" ht="33" customHeight="1">
      <c r="A153" s="13" t="s">
        <v>1236</v>
      </c>
      <c r="B153" s="13" t="s">
        <v>1249</v>
      </c>
      <c r="C153" s="14" t="s">
        <v>673</v>
      </c>
      <c r="D153" s="14" t="s">
        <v>674</v>
      </c>
      <c r="E153" s="15">
        <v>2311844</v>
      </c>
      <c r="F153" s="15">
        <v>115806.39299999998</v>
      </c>
      <c r="G153" s="15">
        <v>899196</v>
      </c>
      <c r="H153" s="15">
        <v>166936</v>
      </c>
      <c r="I153" s="15">
        <f t="shared" si="3"/>
        <v>1129905.6069999998</v>
      </c>
      <c r="K153" s="17">
        <v>594866</v>
      </c>
      <c r="L153" s="17">
        <v>650846</v>
      </c>
    </row>
    <row r="154" spans="1:12" s="16" customFormat="1" ht="33" customHeight="1">
      <c r="A154" s="13" t="s">
        <v>1236</v>
      </c>
      <c r="B154" s="13" t="s">
        <v>1249</v>
      </c>
      <c r="C154" s="14" t="s">
        <v>675</v>
      </c>
      <c r="D154" s="14" t="s">
        <v>676</v>
      </c>
      <c r="E154" s="15">
        <v>1910000</v>
      </c>
      <c r="F154" s="15">
        <v>162131.71</v>
      </c>
      <c r="G154" s="15">
        <v>390228</v>
      </c>
      <c r="H154" s="15">
        <v>365052</v>
      </c>
      <c r="I154" s="15">
        <f t="shared" si="3"/>
        <v>992588.29</v>
      </c>
      <c r="K154" s="17">
        <v>111313</v>
      </c>
      <c r="L154" s="17">
        <v>1043407</v>
      </c>
    </row>
    <row r="155" spans="1:12" s="16" customFormat="1" ht="33" customHeight="1">
      <c r="A155" s="13" t="s">
        <v>1237</v>
      </c>
      <c r="B155" s="13" t="s">
        <v>1249</v>
      </c>
      <c r="C155" s="14" t="s">
        <v>677</v>
      </c>
      <c r="D155" s="14" t="s">
        <v>678</v>
      </c>
      <c r="E155" s="15">
        <v>5000</v>
      </c>
      <c r="F155" s="15">
        <v>0</v>
      </c>
      <c r="G155" s="15">
        <v>3000</v>
      </c>
      <c r="H155" s="15">
        <v>1000</v>
      </c>
      <c r="I155" s="15">
        <f t="shared" si="3"/>
        <v>1000</v>
      </c>
      <c r="K155" s="17">
        <v>1000</v>
      </c>
      <c r="L155" s="17">
        <v>0</v>
      </c>
    </row>
    <row r="156" spans="1:12" s="16" customFormat="1" ht="33" customHeight="1">
      <c r="A156" s="13" t="s">
        <v>1237</v>
      </c>
      <c r="B156" s="13" t="s">
        <v>1249</v>
      </c>
      <c r="C156" s="14" t="s">
        <v>679</v>
      </c>
      <c r="D156" s="14" t="s">
        <v>680</v>
      </c>
      <c r="E156" s="15">
        <v>5286414</v>
      </c>
      <c r="F156" s="15">
        <v>2826511.168</v>
      </c>
      <c r="G156" s="15">
        <v>1081019</v>
      </c>
      <c r="H156" s="15">
        <v>944583</v>
      </c>
      <c r="I156" s="15">
        <f t="shared" si="3"/>
        <v>434300.83199999994</v>
      </c>
      <c r="K156" s="17">
        <v>1058933</v>
      </c>
      <c r="L156" s="17">
        <v>2201879</v>
      </c>
    </row>
    <row r="157" spans="1:12" s="16" customFormat="1" ht="33" customHeight="1">
      <c r="A157" s="13" t="s">
        <v>1237</v>
      </c>
      <c r="B157" s="13" t="s">
        <v>1249</v>
      </c>
      <c r="C157" s="14" t="s">
        <v>681</v>
      </c>
      <c r="D157" s="14" t="s">
        <v>682</v>
      </c>
      <c r="E157" s="15">
        <v>774723</v>
      </c>
      <c r="F157" s="15">
        <v>470783.962</v>
      </c>
      <c r="G157" s="15">
        <f>509436-265497</f>
        <v>243939</v>
      </c>
      <c r="H157" s="15">
        <v>60000</v>
      </c>
      <c r="I157" s="15">
        <f t="shared" si="3"/>
        <v>0.03800000000046566</v>
      </c>
      <c r="K157" s="17">
        <v>145287</v>
      </c>
      <c r="L157" s="17">
        <v>60000</v>
      </c>
    </row>
    <row r="158" spans="1:12" s="16" customFormat="1" ht="33" customHeight="1">
      <c r="A158" s="13" t="s">
        <v>1237</v>
      </c>
      <c r="B158" s="13" t="s">
        <v>1249</v>
      </c>
      <c r="C158" s="14" t="s">
        <v>683</v>
      </c>
      <c r="D158" s="14" t="s">
        <v>684</v>
      </c>
      <c r="E158" s="15">
        <v>31158</v>
      </c>
      <c r="F158" s="15">
        <v>0</v>
      </c>
      <c r="G158" s="15">
        <v>4158</v>
      </c>
      <c r="H158" s="15">
        <v>13000</v>
      </c>
      <c r="I158" s="15">
        <f t="shared" si="3"/>
        <v>14000</v>
      </c>
      <c r="K158" s="17">
        <v>1000</v>
      </c>
      <c r="L158" s="17">
        <v>13000</v>
      </c>
    </row>
    <row r="159" spans="1:12" s="16" customFormat="1" ht="33" customHeight="1">
      <c r="A159" s="13" t="s">
        <v>1237</v>
      </c>
      <c r="B159" s="13" t="s">
        <v>1249</v>
      </c>
      <c r="C159" s="14" t="s">
        <v>685</v>
      </c>
      <c r="D159" s="14" t="s">
        <v>686</v>
      </c>
      <c r="E159" s="15">
        <v>1987706</v>
      </c>
      <c r="F159" s="15">
        <v>882244.4660000001</v>
      </c>
      <c r="G159" s="15">
        <v>930273</v>
      </c>
      <c r="H159" s="15">
        <v>51400</v>
      </c>
      <c r="I159" s="15">
        <f t="shared" si="3"/>
        <v>123788.53399999999</v>
      </c>
      <c r="K159" s="17">
        <v>303339</v>
      </c>
      <c r="L159" s="17">
        <v>702694</v>
      </c>
    </row>
    <row r="160" spans="1:12" s="16" customFormat="1" ht="33" customHeight="1">
      <c r="A160" s="13" t="s">
        <v>1237</v>
      </c>
      <c r="B160" s="13" t="s">
        <v>1249</v>
      </c>
      <c r="C160" s="14" t="s">
        <v>687</v>
      </c>
      <c r="D160" s="14" t="s">
        <v>688</v>
      </c>
      <c r="E160" s="15">
        <v>2374</v>
      </c>
      <c r="F160" s="15">
        <v>0</v>
      </c>
      <c r="G160" s="15">
        <v>2374</v>
      </c>
      <c r="H160" s="15">
        <v>0</v>
      </c>
      <c r="I160" s="15">
        <f t="shared" si="3"/>
        <v>0</v>
      </c>
      <c r="K160" s="17">
        <v>0</v>
      </c>
      <c r="L160" s="17">
        <v>0</v>
      </c>
    </row>
    <row r="161" spans="1:12" s="16" customFormat="1" ht="33" customHeight="1">
      <c r="A161" s="13" t="s">
        <v>1237</v>
      </c>
      <c r="B161" s="13" t="s">
        <v>1249</v>
      </c>
      <c r="C161" s="14" t="s">
        <v>689</v>
      </c>
      <c r="D161" s="14" t="s">
        <v>690</v>
      </c>
      <c r="E161" s="15">
        <v>9900</v>
      </c>
      <c r="F161" s="15">
        <v>0</v>
      </c>
      <c r="G161" s="15">
        <v>9900</v>
      </c>
      <c r="H161" s="15">
        <v>0</v>
      </c>
      <c r="I161" s="15">
        <f t="shared" si="3"/>
        <v>0</v>
      </c>
      <c r="K161" s="17">
        <v>0</v>
      </c>
      <c r="L161" s="17">
        <v>0</v>
      </c>
    </row>
    <row r="162" spans="1:12" s="16" customFormat="1" ht="33" customHeight="1">
      <c r="A162" s="13" t="s">
        <v>1237</v>
      </c>
      <c r="B162" s="13" t="s">
        <v>1249</v>
      </c>
      <c r="C162" s="14" t="s">
        <v>691</v>
      </c>
      <c r="D162" s="14" t="s">
        <v>692</v>
      </c>
      <c r="E162" s="15">
        <v>338662</v>
      </c>
      <c r="F162" s="15">
        <v>0</v>
      </c>
      <c r="G162" s="15">
        <v>13662</v>
      </c>
      <c r="H162" s="15">
        <v>0</v>
      </c>
      <c r="I162" s="15">
        <f t="shared" si="3"/>
        <v>325000</v>
      </c>
      <c r="K162" s="17">
        <v>325000</v>
      </c>
      <c r="L162" s="17">
        <v>0</v>
      </c>
    </row>
    <row r="163" spans="1:12" s="16" customFormat="1" ht="33" customHeight="1">
      <c r="A163" s="13" t="s">
        <v>1237</v>
      </c>
      <c r="B163" s="13" t="s">
        <v>1249</v>
      </c>
      <c r="C163" s="14" t="s">
        <v>693</v>
      </c>
      <c r="D163" s="14" t="s">
        <v>694</v>
      </c>
      <c r="E163" s="15">
        <v>96787</v>
      </c>
      <c r="F163" s="15">
        <v>5135.972</v>
      </c>
      <c r="G163" s="15">
        <v>12241</v>
      </c>
      <c r="H163" s="15">
        <v>9586</v>
      </c>
      <c r="I163" s="15">
        <f t="shared" si="3"/>
        <v>69824.028</v>
      </c>
      <c r="K163" s="17">
        <v>20740</v>
      </c>
      <c r="L163" s="17">
        <v>54220</v>
      </c>
    </row>
    <row r="164" spans="1:12" s="16" customFormat="1" ht="33" customHeight="1">
      <c r="A164" s="13" t="s">
        <v>1237</v>
      </c>
      <c r="B164" s="13" t="s">
        <v>1249</v>
      </c>
      <c r="C164" s="14" t="s">
        <v>695</v>
      </c>
      <c r="D164" s="14" t="s">
        <v>696</v>
      </c>
      <c r="E164" s="15">
        <v>216801</v>
      </c>
      <c r="F164" s="15">
        <v>0</v>
      </c>
      <c r="G164" s="15">
        <v>100000</v>
      </c>
      <c r="H164" s="15">
        <v>0</v>
      </c>
      <c r="I164" s="15">
        <f t="shared" si="3"/>
        <v>116801</v>
      </c>
      <c r="K164" s="17">
        <v>116801</v>
      </c>
      <c r="L164" s="17">
        <v>0</v>
      </c>
    </row>
    <row r="165" spans="1:12" s="16" customFormat="1" ht="33" customHeight="1">
      <c r="A165" s="13" t="s">
        <v>1237</v>
      </c>
      <c r="B165" s="13" t="s">
        <v>1249</v>
      </c>
      <c r="C165" s="14" t="s">
        <v>697</v>
      </c>
      <c r="D165" s="14" t="s">
        <v>698</v>
      </c>
      <c r="E165" s="15">
        <v>3653364</v>
      </c>
      <c r="F165" s="15">
        <v>1746630.469</v>
      </c>
      <c r="G165" s="15">
        <v>1337368</v>
      </c>
      <c r="H165" s="15">
        <v>562747</v>
      </c>
      <c r="I165" s="15">
        <f t="shared" si="3"/>
        <v>6618.530999999959</v>
      </c>
      <c r="K165" s="17">
        <v>172780</v>
      </c>
      <c r="L165" s="17">
        <v>1580469</v>
      </c>
    </row>
    <row r="166" spans="1:12" s="16" customFormat="1" ht="33" customHeight="1">
      <c r="A166" s="13" t="s">
        <v>1237</v>
      </c>
      <c r="B166" s="13" t="s">
        <v>1249</v>
      </c>
      <c r="C166" s="14" t="s">
        <v>699</v>
      </c>
      <c r="D166" s="14" t="s">
        <v>700</v>
      </c>
      <c r="E166" s="15">
        <v>4275</v>
      </c>
      <c r="F166" s="15">
        <v>0</v>
      </c>
      <c r="G166" s="15">
        <v>4275</v>
      </c>
      <c r="H166" s="15">
        <v>0</v>
      </c>
      <c r="I166" s="15">
        <f t="shared" si="3"/>
        <v>0</v>
      </c>
      <c r="K166" s="17">
        <v>0</v>
      </c>
      <c r="L166" s="17">
        <v>0</v>
      </c>
    </row>
    <row r="167" spans="1:12" s="16" customFormat="1" ht="33" customHeight="1">
      <c r="A167" s="13" t="s">
        <v>1237</v>
      </c>
      <c r="B167" s="13" t="s">
        <v>1249</v>
      </c>
      <c r="C167" s="14" t="s">
        <v>701</v>
      </c>
      <c r="D167" s="14" t="s">
        <v>702</v>
      </c>
      <c r="E167" s="15">
        <v>2194801</v>
      </c>
      <c r="F167" s="15">
        <v>522570.208</v>
      </c>
      <c r="G167" s="15">
        <v>433120</v>
      </c>
      <c r="H167" s="15">
        <v>743720</v>
      </c>
      <c r="I167" s="15">
        <f t="shared" si="3"/>
        <v>495390.7919999999</v>
      </c>
      <c r="K167" s="17">
        <v>202296</v>
      </c>
      <c r="L167" s="17">
        <v>815665</v>
      </c>
    </row>
    <row r="168" spans="1:12" s="16" customFormat="1" ht="33" customHeight="1">
      <c r="A168" s="13" t="s">
        <v>1237</v>
      </c>
      <c r="B168" s="13" t="s">
        <v>1249</v>
      </c>
      <c r="C168" s="14" t="s">
        <v>703</v>
      </c>
      <c r="D168" s="14" t="s">
        <v>704</v>
      </c>
      <c r="E168" s="15">
        <v>35000</v>
      </c>
      <c r="F168" s="15">
        <v>0</v>
      </c>
      <c r="G168" s="15">
        <v>10500</v>
      </c>
      <c r="H168" s="15">
        <v>10500</v>
      </c>
      <c r="I168" s="15">
        <f t="shared" si="3"/>
        <v>14000</v>
      </c>
      <c r="K168" s="17">
        <v>3500</v>
      </c>
      <c r="L168" s="17">
        <v>10500</v>
      </c>
    </row>
    <row r="169" spans="1:12" s="16" customFormat="1" ht="33" customHeight="1">
      <c r="A169" s="13" t="s">
        <v>1237</v>
      </c>
      <c r="B169" s="13" t="s">
        <v>1249</v>
      </c>
      <c r="C169" s="14" t="s">
        <v>705</v>
      </c>
      <c r="D169" s="14" t="s">
        <v>706</v>
      </c>
      <c r="E169" s="15">
        <v>38796</v>
      </c>
      <c r="F169" s="15">
        <v>8795.799</v>
      </c>
      <c r="G169" s="15">
        <v>15000</v>
      </c>
      <c r="H169" s="15">
        <v>15000</v>
      </c>
      <c r="I169" s="15">
        <f t="shared" si="3"/>
        <v>0.20100000000093132</v>
      </c>
      <c r="K169" s="17">
        <v>8796</v>
      </c>
      <c r="L169" s="17">
        <v>0</v>
      </c>
    </row>
    <row r="170" spans="1:12" s="16" customFormat="1" ht="33" customHeight="1">
      <c r="A170" s="13" t="s">
        <v>1237</v>
      </c>
      <c r="B170" s="13" t="s">
        <v>1249</v>
      </c>
      <c r="C170" s="14" t="s">
        <v>707</v>
      </c>
      <c r="D170" s="14" t="s">
        <v>708</v>
      </c>
      <c r="E170" s="15">
        <v>4447643</v>
      </c>
      <c r="F170" s="15">
        <v>1445518.5980000002</v>
      </c>
      <c r="G170" s="15">
        <v>2379596</v>
      </c>
      <c r="H170" s="15">
        <v>557616</v>
      </c>
      <c r="I170" s="15">
        <f t="shared" si="3"/>
        <v>64912.40199999977</v>
      </c>
      <c r="K170" s="17">
        <v>1321159</v>
      </c>
      <c r="L170" s="17">
        <v>189272</v>
      </c>
    </row>
    <row r="171" spans="1:12" s="16" customFormat="1" ht="33" customHeight="1">
      <c r="A171" s="13" t="s">
        <v>1237</v>
      </c>
      <c r="B171" s="13" t="s">
        <v>1249</v>
      </c>
      <c r="C171" s="14" t="s">
        <v>709</v>
      </c>
      <c r="D171" s="14" t="s">
        <v>710</v>
      </c>
      <c r="E171" s="15">
        <v>94511</v>
      </c>
      <c r="F171" s="15">
        <v>73282.37400000001</v>
      </c>
      <c r="G171" s="15">
        <v>0</v>
      </c>
      <c r="H171" s="15">
        <v>0</v>
      </c>
      <c r="I171" s="15">
        <f t="shared" si="3"/>
        <v>21228.62599999999</v>
      </c>
      <c r="K171" s="17">
        <v>94511</v>
      </c>
      <c r="L171" s="17">
        <v>0</v>
      </c>
    </row>
    <row r="172" spans="1:12" s="16" customFormat="1" ht="33" customHeight="1">
      <c r="A172" s="13" t="s">
        <v>1237</v>
      </c>
      <c r="B172" s="13" t="s">
        <v>1249</v>
      </c>
      <c r="C172" s="14" t="s">
        <v>711</v>
      </c>
      <c r="D172" s="14" t="s">
        <v>712</v>
      </c>
      <c r="E172" s="15">
        <v>12592</v>
      </c>
      <c r="F172" s="15">
        <v>12591.893</v>
      </c>
      <c r="G172" s="15">
        <v>0</v>
      </c>
      <c r="H172" s="15">
        <v>0</v>
      </c>
      <c r="I172" s="15">
        <f t="shared" si="3"/>
        <v>0.1069999999999709</v>
      </c>
      <c r="K172" s="17">
        <v>12592</v>
      </c>
      <c r="L172" s="17">
        <v>0</v>
      </c>
    </row>
    <row r="173" spans="1:12" s="16" customFormat="1" ht="33" customHeight="1">
      <c r="A173" s="13" t="s">
        <v>1237</v>
      </c>
      <c r="B173" s="13" t="s">
        <v>1249</v>
      </c>
      <c r="C173" s="14" t="s">
        <v>713</v>
      </c>
      <c r="D173" s="14" t="s">
        <v>714</v>
      </c>
      <c r="E173" s="15">
        <v>20114</v>
      </c>
      <c r="F173" s="15">
        <v>0</v>
      </c>
      <c r="G173" s="15">
        <v>10577</v>
      </c>
      <c r="H173" s="15">
        <v>0</v>
      </c>
      <c r="I173" s="15">
        <f t="shared" si="3"/>
        <v>9537</v>
      </c>
      <c r="K173" s="17">
        <v>9537</v>
      </c>
      <c r="L173" s="17">
        <v>0</v>
      </c>
    </row>
    <row r="174" spans="1:12" s="16" customFormat="1" ht="33" customHeight="1">
      <c r="A174" s="13" t="s">
        <v>1237</v>
      </c>
      <c r="B174" s="13" t="s">
        <v>1249</v>
      </c>
      <c r="C174" s="14" t="s">
        <v>715</v>
      </c>
      <c r="D174" s="14" t="s">
        <v>716</v>
      </c>
      <c r="E174" s="15">
        <v>31313</v>
      </c>
      <c r="F174" s="15">
        <v>0</v>
      </c>
      <c r="G174" s="15">
        <v>31313</v>
      </c>
      <c r="H174" s="15">
        <v>0</v>
      </c>
      <c r="I174" s="15">
        <f t="shared" si="3"/>
        <v>0</v>
      </c>
      <c r="K174" s="17">
        <v>0</v>
      </c>
      <c r="L174" s="17">
        <v>0</v>
      </c>
    </row>
    <row r="175" spans="1:12" s="16" customFormat="1" ht="33" customHeight="1">
      <c r="A175" s="13" t="s">
        <v>1237</v>
      </c>
      <c r="B175" s="13" t="s">
        <v>1249</v>
      </c>
      <c r="C175" s="14" t="s">
        <v>717</v>
      </c>
      <c r="D175" s="14" t="s">
        <v>718</v>
      </c>
      <c r="E175" s="15">
        <v>1213614</v>
      </c>
      <c r="F175" s="15">
        <v>288780.648</v>
      </c>
      <c r="G175" s="15">
        <v>693131</v>
      </c>
      <c r="H175" s="15">
        <f>267980-36278</f>
        <v>231702</v>
      </c>
      <c r="I175" s="15">
        <f t="shared" si="3"/>
        <v>0.3519999999552965</v>
      </c>
      <c r="K175" s="17">
        <v>252503</v>
      </c>
      <c r="L175" s="17">
        <v>0</v>
      </c>
    </row>
    <row r="176" spans="1:12" s="16" customFormat="1" ht="33" customHeight="1">
      <c r="A176" s="13" t="s">
        <v>1237</v>
      </c>
      <c r="B176" s="13" t="s">
        <v>1249</v>
      </c>
      <c r="C176" s="14" t="s">
        <v>719</v>
      </c>
      <c r="D176" s="14" t="s">
        <v>720</v>
      </c>
      <c r="E176" s="15">
        <v>120002</v>
      </c>
      <c r="F176" s="15">
        <v>0</v>
      </c>
      <c r="G176" s="15">
        <v>0</v>
      </c>
      <c r="H176" s="15">
        <v>20000</v>
      </c>
      <c r="I176" s="15">
        <f t="shared" si="3"/>
        <v>100002</v>
      </c>
      <c r="K176" s="17">
        <v>0</v>
      </c>
      <c r="L176" s="17">
        <v>100002</v>
      </c>
    </row>
    <row r="177" spans="1:12" s="16" customFormat="1" ht="33" customHeight="1">
      <c r="A177" s="13" t="s">
        <v>1237</v>
      </c>
      <c r="B177" s="13" t="s">
        <v>1249</v>
      </c>
      <c r="C177" s="14" t="s">
        <v>721</v>
      </c>
      <c r="D177" s="14" t="s">
        <v>722</v>
      </c>
      <c r="E177" s="15">
        <v>1465653</v>
      </c>
      <c r="F177" s="15">
        <v>480759.892</v>
      </c>
      <c r="G177" s="15">
        <v>863430</v>
      </c>
      <c r="H177" s="15">
        <v>42498</v>
      </c>
      <c r="I177" s="15">
        <f t="shared" si="3"/>
        <v>78965.10800000001</v>
      </c>
      <c r="K177" s="17">
        <v>194838</v>
      </c>
      <c r="L177" s="17">
        <v>364887</v>
      </c>
    </row>
    <row r="178" spans="1:12" s="16" customFormat="1" ht="33" customHeight="1">
      <c r="A178" s="13" t="s">
        <v>1237</v>
      </c>
      <c r="B178" s="13" t="s">
        <v>1249</v>
      </c>
      <c r="C178" s="14" t="s">
        <v>723</v>
      </c>
      <c r="D178" s="14" t="s">
        <v>724</v>
      </c>
      <c r="E178" s="15">
        <v>0</v>
      </c>
      <c r="F178" s="15">
        <v>0</v>
      </c>
      <c r="G178" s="15">
        <v>0</v>
      </c>
      <c r="H178" s="15">
        <v>0</v>
      </c>
      <c r="I178" s="15">
        <f t="shared" si="3"/>
        <v>0</v>
      </c>
      <c r="K178" s="17">
        <v>58000</v>
      </c>
      <c r="L178" s="17">
        <v>-368968</v>
      </c>
    </row>
    <row r="179" spans="1:12" s="16" customFormat="1" ht="33" customHeight="1">
      <c r="A179" s="13" t="s">
        <v>1237</v>
      </c>
      <c r="B179" s="13" t="s">
        <v>1249</v>
      </c>
      <c r="C179" s="14" t="s">
        <v>725</v>
      </c>
      <c r="D179" s="14" t="s">
        <v>726</v>
      </c>
      <c r="E179" s="15">
        <v>47681</v>
      </c>
      <c r="F179" s="15">
        <v>0</v>
      </c>
      <c r="G179" s="15">
        <v>0</v>
      </c>
      <c r="H179" s="15">
        <v>32562</v>
      </c>
      <c r="I179" s="15">
        <f t="shared" si="3"/>
        <v>15119</v>
      </c>
      <c r="K179" s="17">
        <v>0</v>
      </c>
      <c r="L179" s="17">
        <v>15119</v>
      </c>
    </row>
    <row r="180" spans="1:12" s="16" customFormat="1" ht="33" customHeight="1">
      <c r="A180" s="13" t="s">
        <v>1237</v>
      </c>
      <c r="B180" s="13" t="s">
        <v>1249</v>
      </c>
      <c r="C180" s="14" t="s">
        <v>727</v>
      </c>
      <c r="D180" s="14" t="s">
        <v>728</v>
      </c>
      <c r="E180" s="15">
        <v>118000</v>
      </c>
      <c r="F180" s="15">
        <v>0</v>
      </c>
      <c r="G180" s="15">
        <v>34950</v>
      </c>
      <c r="H180" s="15">
        <v>34950</v>
      </c>
      <c r="I180" s="15">
        <f t="shared" si="3"/>
        <v>48100</v>
      </c>
      <c r="K180" s="17">
        <v>0</v>
      </c>
      <c r="L180" s="17">
        <v>48100</v>
      </c>
    </row>
    <row r="181" spans="1:12" s="16" customFormat="1" ht="33" customHeight="1">
      <c r="A181" s="13" t="s">
        <v>1237</v>
      </c>
      <c r="B181" s="13" t="s">
        <v>1249</v>
      </c>
      <c r="C181" s="14" t="s">
        <v>729</v>
      </c>
      <c r="D181" s="14" t="s">
        <v>730</v>
      </c>
      <c r="E181" s="15">
        <v>189526</v>
      </c>
      <c r="F181" s="15">
        <v>51248.176</v>
      </c>
      <c r="G181" s="15">
        <v>116415</v>
      </c>
      <c r="H181" s="15">
        <f>34306-12443</f>
        <v>21863</v>
      </c>
      <c r="I181" s="15">
        <f t="shared" si="3"/>
        <v>-0.1760000000067521</v>
      </c>
      <c r="K181" s="17">
        <v>38805</v>
      </c>
      <c r="L181" s="17">
        <v>0</v>
      </c>
    </row>
    <row r="182" spans="1:12" s="16" customFormat="1" ht="33" customHeight="1">
      <c r="A182" s="13" t="s">
        <v>1237</v>
      </c>
      <c r="B182" s="13" t="s">
        <v>1249</v>
      </c>
      <c r="C182" s="14" t="s">
        <v>731</v>
      </c>
      <c r="D182" s="14" t="s">
        <v>732</v>
      </c>
      <c r="E182" s="15">
        <v>119002</v>
      </c>
      <c r="F182" s="15">
        <v>0</v>
      </c>
      <c r="G182" s="15">
        <v>24853</v>
      </c>
      <c r="H182" s="15">
        <v>44149</v>
      </c>
      <c r="I182" s="15">
        <f t="shared" si="3"/>
        <v>50000</v>
      </c>
      <c r="K182" s="17">
        <v>0</v>
      </c>
      <c r="L182" s="17">
        <v>50000</v>
      </c>
    </row>
    <row r="183" spans="1:12" s="16" customFormat="1" ht="33" customHeight="1">
      <c r="A183" s="13" t="s">
        <v>1237</v>
      </c>
      <c r="B183" s="13" t="s">
        <v>1249</v>
      </c>
      <c r="C183" s="14" t="s">
        <v>733</v>
      </c>
      <c r="D183" s="14" t="s">
        <v>734</v>
      </c>
      <c r="E183" s="15">
        <v>99402</v>
      </c>
      <c r="F183" s="15">
        <v>0</v>
      </c>
      <c r="G183" s="15">
        <v>22589</v>
      </c>
      <c r="H183" s="15">
        <v>39274</v>
      </c>
      <c r="I183" s="15">
        <f t="shared" si="3"/>
        <v>37539</v>
      </c>
      <c r="K183" s="17">
        <v>12759</v>
      </c>
      <c r="L183" s="17">
        <v>24780</v>
      </c>
    </row>
    <row r="184" spans="1:12" s="16" customFormat="1" ht="33" customHeight="1">
      <c r="A184" s="13" t="s">
        <v>1237</v>
      </c>
      <c r="B184" s="13" t="s">
        <v>1249</v>
      </c>
      <c r="C184" s="14" t="s">
        <v>735</v>
      </c>
      <c r="D184" s="14" t="s">
        <v>736</v>
      </c>
      <c r="E184" s="15">
        <v>116000</v>
      </c>
      <c r="F184" s="15">
        <v>0</v>
      </c>
      <c r="G184" s="15">
        <v>8619</v>
      </c>
      <c r="H184" s="15">
        <v>56586</v>
      </c>
      <c r="I184" s="15">
        <f t="shared" si="3"/>
        <v>50795</v>
      </c>
      <c r="K184" s="17">
        <v>0</v>
      </c>
      <c r="L184" s="17">
        <v>50795</v>
      </c>
    </row>
    <row r="185" spans="1:12" s="16" customFormat="1" ht="33" customHeight="1">
      <c r="A185" s="13" t="s">
        <v>1237</v>
      </c>
      <c r="B185" s="13" t="s">
        <v>1249</v>
      </c>
      <c r="C185" s="14" t="s">
        <v>737</v>
      </c>
      <c r="D185" s="14" t="s">
        <v>738</v>
      </c>
      <c r="E185" s="15">
        <v>100000</v>
      </c>
      <c r="F185" s="15">
        <v>0</v>
      </c>
      <c r="G185" s="15">
        <v>8300</v>
      </c>
      <c r="H185" s="15">
        <v>35300</v>
      </c>
      <c r="I185" s="15">
        <f t="shared" si="3"/>
        <v>56400</v>
      </c>
      <c r="K185" s="17">
        <v>0</v>
      </c>
      <c r="L185" s="17">
        <v>56400</v>
      </c>
    </row>
    <row r="186" spans="1:12" s="16" customFormat="1" ht="33" customHeight="1">
      <c r="A186" s="13" t="s">
        <v>1237</v>
      </c>
      <c r="B186" s="13" t="s">
        <v>1249</v>
      </c>
      <c r="C186" s="14" t="s">
        <v>739</v>
      </c>
      <c r="D186" s="14" t="s">
        <v>740</v>
      </c>
      <c r="E186" s="15">
        <v>105500</v>
      </c>
      <c r="F186" s="15">
        <v>23159.84</v>
      </c>
      <c r="G186" s="15">
        <v>64270</v>
      </c>
      <c r="H186" s="15">
        <v>0</v>
      </c>
      <c r="I186" s="15">
        <f t="shared" si="3"/>
        <v>18070.160000000003</v>
      </c>
      <c r="K186" s="17">
        <v>41230</v>
      </c>
      <c r="L186" s="17">
        <v>0</v>
      </c>
    </row>
    <row r="187" spans="1:12" s="16" customFormat="1" ht="33" customHeight="1">
      <c r="A187" s="13" t="s">
        <v>1237</v>
      </c>
      <c r="B187" s="13" t="s">
        <v>1249</v>
      </c>
      <c r="C187" s="14" t="s">
        <v>741</v>
      </c>
      <c r="D187" s="14" t="s">
        <v>742</v>
      </c>
      <c r="E187" s="15">
        <v>929105</v>
      </c>
      <c r="F187" s="15">
        <v>341288.14599999995</v>
      </c>
      <c r="G187" s="15">
        <v>395300</v>
      </c>
      <c r="H187" s="15">
        <f>413797-221280</f>
        <v>192517</v>
      </c>
      <c r="I187" s="15">
        <f t="shared" si="3"/>
        <v>-0.14599999994970858</v>
      </c>
      <c r="K187" s="17">
        <v>120008</v>
      </c>
      <c r="L187" s="17">
        <v>0</v>
      </c>
    </row>
    <row r="188" spans="1:12" s="16" customFormat="1" ht="33" customHeight="1">
      <c r="A188" s="13" t="s">
        <v>1237</v>
      </c>
      <c r="B188" s="13" t="s">
        <v>1249</v>
      </c>
      <c r="C188" s="14" t="s">
        <v>743</v>
      </c>
      <c r="D188" s="14" t="s">
        <v>744</v>
      </c>
      <c r="E188" s="15">
        <v>708521</v>
      </c>
      <c r="F188" s="15">
        <v>12997.814</v>
      </c>
      <c r="G188" s="15">
        <v>301000</v>
      </c>
      <c r="H188" s="15">
        <v>281714</v>
      </c>
      <c r="I188" s="15">
        <f t="shared" si="3"/>
        <v>112809.18599999999</v>
      </c>
      <c r="K188" s="17">
        <v>125807</v>
      </c>
      <c r="L188" s="17">
        <v>0</v>
      </c>
    </row>
    <row r="189" spans="1:12" s="16" customFormat="1" ht="33" customHeight="1">
      <c r="A189" s="13" t="s">
        <v>1237</v>
      </c>
      <c r="B189" s="13" t="s">
        <v>1249</v>
      </c>
      <c r="C189" s="14" t="s">
        <v>745</v>
      </c>
      <c r="D189" s="14" t="s">
        <v>746</v>
      </c>
      <c r="E189" s="15">
        <v>1109022</v>
      </c>
      <c r="F189" s="15">
        <v>165105.431</v>
      </c>
      <c r="G189" s="15">
        <v>384922</v>
      </c>
      <c r="H189" s="15">
        <v>364100</v>
      </c>
      <c r="I189" s="15">
        <f t="shared" si="3"/>
        <v>194894.56900000002</v>
      </c>
      <c r="K189" s="17">
        <v>140000</v>
      </c>
      <c r="L189" s="17">
        <v>220000</v>
      </c>
    </row>
    <row r="190" spans="1:12" s="16" customFormat="1" ht="33" customHeight="1">
      <c r="A190" s="13" t="s">
        <v>1237</v>
      </c>
      <c r="B190" s="13" t="s">
        <v>1249</v>
      </c>
      <c r="C190" s="14" t="s">
        <v>747</v>
      </c>
      <c r="D190" s="14" t="s">
        <v>748</v>
      </c>
      <c r="E190" s="15">
        <v>895133</v>
      </c>
      <c r="F190" s="15">
        <v>214394.231</v>
      </c>
      <c r="G190" s="15">
        <v>334800</v>
      </c>
      <c r="H190" s="15">
        <f>424366-78427</f>
        <v>345939</v>
      </c>
      <c r="I190" s="15">
        <f t="shared" si="3"/>
        <v>-0.231000000028871</v>
      </c>
      <c r="K190" s="17">
        <v>135967</v>
      </c>
      <c r="L190" s="17">
        <v>0</v>
      </c>
    </row>
    <row r="191" spans="1:12" s="16" customFormat="1" ht="33" customHeight="1">
      <c r="A191" s="13" t="s">
        <v>1237</v>
      </c>
      <c r="B191" s="13" t="s">
        <v>1249</v>
      </c>
      <c r="C191" s="14" t="s">
        <v>749</v>
      </c>
      <c r="D191" s="14" t="s">
        <v>750</v>
      </c>
      <c r="E191" s="15">
        <v>1999474</v>
      </c>
      <c r="F191" s="15">
        <v>402577.656</v>
      </c>
      <c r="G191" s="15">
        <v>412300</v>
      </c>
      <c r="H191" s="15">
        <v>736674</v>
      </c>
      <c r="I191" s="15">
        <f t="shared" si="3"/>
        <v>447922.34400000004</v>
      </c>
      <c r="K191" s="17">
        <v>165500</v>
      </c>
      <c r="L191" s="17">
        <v>685000</v>
      </c>
    </row>
    <row r="192" spans="1:12" s="16" customFormat="1" ht="33" customHeight="1">
      <c r="A192" s="13" t="s">
        <v>1237</v>
      </c>
      <c r="B192" s="13" t="s">
        <v>1249</v>
      </c>
      <c r="C192" s="14" t="s">
        <v>751</v>
      </c>
      <c r="D192" s="14" t="s">
        <v>752</v>
      </c>
      <c r="E192" s="15">
        <v>4111490</v>
      </c>
      <c r="F192" s="15">
        <v>509773.60599999997</v>
      </c>
      <c r="G192" s="15">
        <v>1261850</v>
      </c>
      <c r="H192" s="15">
        <v>1267028</v>
      </c>
      <c r="I192" s="15">
        <f t="shared" si="3"/>
        <v>1072838.3939999999</v>
      </c>
      <c r="K192" s="17">
        <v>417284</v>
      </c>
      <c r="L192" s="17">
        <v>1165328</v>
      </c>
    </row>
    <row r="193" spans="1:12" s="16" customFormat="1" ht="33" customHeight="1">
      <c r="A193" s="13" t="s">
        <v>1237</v>
      </c>
      <c r="B193" s="13" t="s">
        <v>1249</v>
      </c>
      <c r="C193" s="14" t="s">
        <v>753</v>
      </c>
      <c r="D193" s="14" t="s">
        <v>754</v>
      </c>
      <c r="E193" s="15">
        <v>203067</v>
      </c>
      <c r="F193" s="15">
        <v>0</v>
      </c>
      <c r="G193" s="15">
        <v>0</v>
      </c>
      <c r="H193" s="15">
        <v>0</v>
      </c>
      <c r="I193" s="15">
        <f t="shared" si="3"/>
        <v>203067</v>
      </c>
      <c r="K193" s="17">
        <v>0</v>
      </c>
      <c r="L193" s="17">
        <v>203067</v>
      </c>
    </row>
    <row r="194" spans="1:12" s="16" customFormat="1" ht="33" customHeight="1">
      <c r="A194" s="13" t="s">
        <v>1237</v>
      </c>
      <c r="B194" s="13" t="s">
        <v>1249</v>
      </c>
      <c r="C194" s="14" t="s">
        <v>755</v>
      </c>
      <c r="D194" s="14" t="s">
        <v>756</v>
      </c>
      <c r="E194" s="15">
        <v>805077</v>
      </c>
      <c r="F194" s="15">
        <v>0</v>
      </c>
      <c r="G194" s="15">
        <v>243617</v>
      </c>
      <c r="H194" s="15">
        <v>236980</v>
      </c>
      <c r="I194" s="15">
        <f t="shared" si="3"/>
        <v>324480</v>
      </c>
      <c r="K194" s="17">
        <v>31160</v>
      </c>
      <c r="L194" s="17">
        <v>293320</v>
      </c>
    </row>
    <row r="195" spans="1:12" s="16" customFormat="1" ht="33" customHeight="1">
      <c r="A195" s="13" t="s">
        <v>1237</v>
      </c>
      <c r="B195" s="13" t="s">
        <v>1249</v>
      </c>
      <c r="C195" s="14" t="s">
        <v>757</v>
      </c>
      <c r="D195" s="14" t="s">
        <v>758</v>
      </c>
      <c r="E195" s="15">
        <v>240000</v>
      </c>
      <c r="F195" s="15">
        <v>0</v>
      </c>
      <c r="G195" s="15">
        <v>0</v>
      </c>
      <c r="H195" s="15">
        <v>86000</v>
      </c>
      <c r="I195" s="15">
        <f t="shared" si="3"/>
        <v>154000</v>
      </c>
      <c r="K195" s="17">
        <v>0</v>
      </c>
      <c r="L195" s="17">
        <v>154000</v>
      </c>
    </row>
    <row r="196" spans="1:12" s="16" customFormat="1" ht="33" customHeight="1">
      <c r="A196" s="13" t="s">
        <v>1237</v>
      </c>
      <c r="B196" s="13" t="s">
        <v>1249</v>
      </c>
      <c r="C196" s="14" t="s">
        <v>759</v>
      </c>
      <c r="D196" s="14" t="s">
        <v>760</v>
      </c>
      <c r="E196" s="15">
        <v>27012</v>
      </c>
      <c r="F196" s="15">
        <v>24024.153</v>
      </c>
      <c r="G196" s="15">
        <v>0</v>
      </c>
      <c r="H196" s="15">
        <v>0</v>
      </c>
      <c r="I196" s="15">
        <f t="shared" si="3"/>
        <v>2987.8470000000016</v>
      </c>
      <c r="K196" s="17">
        <v>27012</v>
      </c>
      <c r="L196" s="17">
        <v>0</v>
      </c>
    </row>
    <row r="197" spans="1:12" s="16" customFormat="1" ht="33" customHeight="1">
      <c r="A197" s="13" t="s">
        <v>1237</v>
      </c>
      <c r="B197" s="13" t="s">
        <v>1249</v>
      </c>
      <c r="C197" s="14" t="s">
        <v>761</v>
      </c>
      <c r="D197" s="14" t="s">
        <v>762</v>
      </c>
      <c r="E197" s="15">
        <v>20000</v>
      </c>
      <c r="F197" s="15">
        <v>0</v>
      </c>
      <c r="G197" s="15">
        <v>0</v>
      </c>
      <c r="H197" s="15">
        <v>5500</v>
      </c>
      <c r="I197" s="15">
        <f t="shared" si="3"/>
        <v>14500</v>
      </c>
      <c r="K197" s="17">
        <v>0</v>
      </c>
      <c r="L197" s="17">
        <v>14500</v>
      </c>
    </row>
    <row r="198" spans="1:12" s="16" customFormat="1" ht="33" customHeight="1">
      <c r="A198" s="13" t="s">
        <v>1237</v>
      </c>
      <c r="B198" s="13" t="s">
        <v>1249</v>
      </c>
      <c r="C198" s="14" t="s">
        <v>763</v>
      </c>
      <c r="D198" s="14" t="s">
        <v>764</v>
      </c>
      <c r="E198" s="15">
        <v>20000</v>
      </c>
      <c r="F198" s="15">
        <v>0</v>
      </c>
      <c r="G198" s="15">
        <v>0</v>
      </c>
      <c r="H198" s="15">
        <v>5500</v>
      </c>
      <c r="I198" s="15">
        <f t="shared" si="3"/>
        <v>14500</v>
      </c>
      <c r="K198" s="17">
        <v>0</v>
      </c>
      <c r="L198" s="17">
        <v>14500</v>
      </c>
    </row>
    <row r="199" spans="1:12" s="16" customFormat="1" ht="33" customHeight="1">
      <c r="A199" s="13" t="s">
        <v>1237</v>
      </c>
      <c r="B199" s="13" t="s">
        <v>1249</v>
      </c>
      <c r="C199" s="14" t="s">
        <v>765</v>
      </c>
      <c r="D199" s="14" t="s">
        <v>766</v>
      </c>
      <c r="E199" s="15">
        <v>4301712</v>
      </c>
      <c r="F199" s="15">
        <v>0</v>
      </c>
      <c r="G199" s="15">
        <v>2231890</v>
      </c>
      <c r="H199" s="15">
        <v>1270395</v>
      </c>
      <c r="I199" s="15">
        <f t="shared" si="3"/>
        <v>799427</v>
      </c>
      <c r="K199" s="17">
        <v>0</v>
      </c>
      <c r="L199" s="17">
        <v>799427</v>
      </c>
    </row>
    <row r="200" spans="1:12" s="16" customFormat="1" ht="33" customHeight="1">
      <c r="A200" s="13" t="s">
        <v>1237</v>
      </c>
      <c r="B200" s="13" t="s">
        <v>1249</v>
      </c>
      <c r="C200" s="14" t="s">
        <v>767</v>
      </c>
      <c r="D200" s="14" t="s">
        <v>768</v>
      </c>
      <c r="E200" s="15">
        <v>10000</v>
      </c>
      <c r="F200" s="15">
        <v>0</v>
      </c>
      <c r="G200" s="15">
        <v>0</v>
      </c>
      <c r="H200" s="15">
        <v>0</v>
      </c>
      <c r="I200" s="15">
        <f t="shared" si="3"/>
        <v>10000</v>
      </c>
      <c r="K200" s="17">
        <v>0</v>
      </c>
      <c r="L200" s="17">
        <v>10000</v>
      </c>
    </row>
    <row r="201" spans="1:12" s="16" customFormat="1" ht="33" customHeight="1">
      <c r="A201" s="13" t="s">
        <v>1237</v>
      </c>
      <c r="B201" s="13" t="s">
        <v>1249</v>
      </c>
      <c r="C201" s="14" t="s">
        <v>769</v>
      </c>
      <c r="D201" s="14" t="s">
        <v>770</v>
      </c>
      <c r="E201" s="15">
        <v>1003590</v>
      </c>
      <c r="F201" s="15">
        <v>0</v>
      </c>
      <c r="G201" s="15">
        <v>0</v>
      </c>
      <c r="H201" s="15">
        <v>287000</v>
      </c>
      <c r="I201" s="15">
        <f t="shared" si="3"/>
        <v>716590</v>
      </c>
      <c r="K201" s="17">
        <v>0</v>
      </c>
      <c r="L201" s="17">
        <v>716590</v>
      </c>
    </row>
    <row r="202" spans="1:12" s="16" customFormat="1" ht="33" customHeight="1">
      <c r="A202" s="13" t="s">
        <v>1237</v>
      </c>
      <c r="B202" s="13" t="s">
        <v>1249</v>
      </c>
      <c r="C202" s="14" t="s">
        <v>771</v>
      </c>
      <c r="D202" s="14" t="s">
        <v>772</v>
      </c>
      <c r="E202" s="15">
        <v>955794</v>
      </c>
      <c r="F202" s="15">
        <v>0</v>
      </c>
      <c r="G202" s="15">
        <v>0</v>
      </c>
      <c r="H202" s="15">
        <v>54500</v>
      </c>
      <c r="I202" s="15">
        <f t="shared" si="3"/>
        <v>901294</v>
      </c>
      <c r="K202" s="17">
        <v>0</v>
      </c>
      <c r="L202" s="17">
        <v>901294</v>
      </c>
    </row>
    <row r="203" spans="1:12" s="16" customFormat="1" ht="33" customHeight="1">
      <c r="A203" s="13" t="s">
        <v>1237</v>
      </c>
      <c r="B203" s="13" t="s">
        <v>1249</v>
      </c>
      <c r="C203" s="14" t="s">
        <v>773</v>
      </c>
      <c r="D203" s="14" t="s">
        <v>774</v>
      </c>
      <c r="E203" s="15">
        <v>2177000</v>
      </c>
      <c r="F203" s="15">
        <v>266632.6760000001</v>
      </c>
      <c r="G203" s="15">
        <v>628804</v>
      </c>
      <c r="H203" s="15">
        <v>910687</v>
      </c>
      <c r="I203" s="15">
        <f t="shared" si="3"/>
        <v>370876.324</v>
      </c>
      <c r="K203" s="17">
        <v>310562</v>
      </c>
      <c r="L203" s="17">
        <v>326947</v>
      </c>
    </row>
    <row r="204" spans="1:12" s="16" customFormat="1" ht="33" customHeight="1">
      <c r="A204" s="13" t="s">
        <v>1237</v>
      </c>
      <c r="B204" s="13" t="s">
        <v>1249</v>
      </c>
      <c r="C204" s="14" t="s">
        <v>775</v>
      </c>
      <c r="D204" s="14" t="s">
        <v>776</v>
      </c>
      <c r="E204" s="15">
        <v>80000</v>
      </c>
      <c r="F204" s="15">
        <v>0</v>
      </c>
      <c r="G204" s="15">
        <v>0</v>
      </c>
      <c r="H204" s="15">
        <v>60000</v>
      </c>
      <c r="I204" s="15">
        <f t="shared" si="3"/>
        <v>20000</v>
      </c>
      <c r="K204" s="17">
        <v>0</v>
      </c>
      <c r="L204" s="17">
        <v>20000</v>
      </c>
    </row>
    <row r="205" spans="1:12" s="16" customFormat="1" ht="33" customHeight="1">
      <c r="A205" s="13" t="s">
        <v>1238</v>
      </c>
      <c r="B205" s="13" t="s">
        <v>1249</v>
      </c>
      <c r="C205" s="14" t="s">
        <v>777</v>
      </c>
      <c r="D205" s="14" t="s">
        <v>778</v>
      </c>
      <c r="E205" s="15">
        <v>30355</v>
      </c>
      <c r="F205" s="15">
        <v>0</v>
      </c>
      <c r="G205" s="15">
        <v>9000</v>
      </c>
      <c r="H205" s="15">
        <v>9000</v>
      </c>
      <c r="I205" s="15">
        <f t="shared" si="3"/>
        <v>12355</v>
      </c>
      <c r="K205" s="17">
        <v>3000</v>
      </c>
      <c r="L205" s="17">
        <v>9355</v>
      </c>
    </row>
    <row r="206" spans="1:12" s="16" customFormat="1" ht="33" customHeight="1">
      <c r="A206" s="13" t="s">
        <v>1238</v>
      </c>
      <c r="B206" s="13" t="s">
        <v>1249</v>
      </c>
      <c r="C206" s="14" t="s">
        <v>779</v>
      </c>
      <c r="D206" s="14" t="s">
        <v>780</v>
      </c>
      <c r="E206" s="15">
        <v>1985512</v>
      </c>
      <c r="F206" s="15">
        <v>344397.33</v>
      </c>
      <c r="G206" s="15">
        <v>494508</v>
      </c>
      <c r="H206" s="15">
        <v>494508</v>
      </c>
      <c r="I206" s="15">
        <f t="shared" si="3"/>
        <v>652098.6699999999</v>
      </c>
      <c r="K206" s="17">
        <v>501978</v>
      </c>
      <c r="L206" s="17">
        <v>494518</v>
      </c>
    </row>
    <row r="207" spans="1:12" s="16" customFormat="1" ht="33" customHeight="1">
      <c r="A207" s="13" t="s">
        <v>1238</v>
      </c>
      <c r="B207" s="13" t="s">
        <v>1249</v>
      </c>
      <c r="C207" s="14" t="s">
        <v>781</v>
      </c>
      <c r="D207" s="14" t="s">
        <v>782</v>
      </c>
      <c r="E207" s="15">
        <v>568717</v>
      </c>
      <c r="F207" s="15">
        <v>571801.396</v>
      </c>
      <c r="G207" s="15">
        <v>-3085</v>
      </c>
      <c r="H207" s="15">
        <v>0</v>
      </c>
      <c r="I207" s="15">
        <f t="shared" si="3"/>
        <v>0.6040000000502914</v>
      </c>
      <c r="K207" s="17">
        <v>571802</v>
      </c>
      <c r="L207" s="17">
        <v>0</v>
      </c>
    </row>
    <row r="208" spans="1:12" s="16" customFormat="1" ht="33" customHeight="1">
      <c r="A208" s="13" t="s">
        <v>1238</v>
      </c>
      <c r="B208" s="13" t="s">
        <v>1249</v>
      </c>
      <c r="C208" s="14" t="s">
        <v>783</v>
      </c>
      <c r="D208" s="14" t="s">
        <v>784</v>
      </c>
      <c r="E208" s="15">
        <v>12000</v>
      </c>
      <c r="F208" s="15">
        <v>0</v>
      </c>
      <c r="G208" s="15">
        <v>3600</v>
      </c>
      <c r="H208" s="15">
        <v>3600</v>
      </c>
      <c r="I208" s="15">
        <f t="shared" si="3"/>
        <v>4800</v>
      </c>
      <c r="K208" s="17">
        <v>1200</v>
      </c>
      <c r="L208" s="17">
        <v>3600</v>
      </c>
    </row>
    <row r="209" spans="1:12" s="16" customFormat="1" ht="33" customHeight="1">
      <c r="A209" s="13" t="s">
        <v>1238</v>
      </c>
      <c r="B209" s="13" t="s">
        <v>1249</v>
      </c>
      <c r="C209" s="14" t="s">
        <v>785</v>
      </c>
      <c r="D209" s="14" t="s">
        <v>786</v>
      </c>
      <c r="E209" s="15">
        <v>1000</v>
      </c>
      <c r="F209" s="15">
        <v>0</v>
      </c>
      <c r="G209" s="15">
        <v>0</v>
      </c>
      <c r="H209" s="15">
        <v>1000</v>
      </c>
      <c r="I209" s="15">
        <f t="shared" si="3"/>
        <v>0</v>
      </c>
      <c r="K209" s="17">
        <v>0</v>
      </c>
      <c r="L209" s="17">
        <v>0</v>
      </c>
    </row>
    <row r="210" spans="1:12" s="16" customFormat="1" ht="33" customHeight="1">
      <c r="A210" s="13" t="s">
        <v>1238</v>
      </c>
      <c r="B210" s="13" t="s">
        <v>1249</v>
      </c>
      <c r="C210" s="14" t="s">
        <v>787</v>
      </c>
      <c r="D210" s="14" t="s">
        <v>788</v>
      </c>
      <c r="E210" s="15">
        <v>2520000</v>
      </c>
      <c r="F210" s="15">
        <v>0</v>
      </c>
      <c r="G210" s="15">
        <v>660000</v>
      </c>
      <c r="H210" s="15">
        <v>775000</v>
      </c>
      <c r="I210" s="15">
        <f t="shared" si="3"/>
        <v>1085000</v>
      </c>
      <c r="K210" s="17">
        <v>110000</v>
      </c>
      <c r="L210" s="17">
        <v>975000</v>
      </c>
    </row>
    <row r="211" spans="1:12" s="16" customFormat="1" ht="33" customHeight="1">
      <c r="A211" s="13" t="s">
        <v>1238</v>
      </c>
      <c r="B211" s="13" t="s">
        <v>1249</v>
      </c>
      <c r="C211" s="14" t="s">
        <v>789</v>
      </c>
      <c r="D211" s="14" t="s">
        <v>790</v>
      </c>
      <c r="E211" s="15">
        <v>370407</v>
      </c>
      <c r="F211" s="15">
        <v>87502.022</v>
      </c>
      <c r="G211" s="15">
        <v>81355</v>
      </c>
      <c r="H211" s="15">
        <v>103000</v>
      </c>
      <c r="I211" s="15">
        <f t="shared" si="3"/>
        <v>98549.978</v>
      </c>
      <c r="K211" s="17">
        <v>45052</v>
      </c>
      <c r="L211" s="17">
        <v>141000</v>
      </c>
    </row>
    <row r="212" spans="1:12" s="16" customFormat="1" ht="33" customHeight="1">
      <c r="A212" s="13" t="s">
        <v>1238</v>
      </c>
      <c r="B212" s="13" t="s">
        <v>1249</v>
      </c>
      <c r="C212" s="14" t="s">
        <v>791</v>
      </c>
      <c r="D212" s="14" t="s">
        <v>792</v>
      </c>
      <c r="E212" s="15">
        <v>1717095</v>
      </c>
      <c r="F212" s="15">
        <v>1346428.3590000002</v>
      </c>
      <c r="G212" s="15">
        <f>549075-178408</f>
        <v>370667</v>
      </c>
      <c r="H212" s="15">
        <v>0</v>
      </c>
      <c r="I212" s="15">
        <f aca="true" t="shared" si="4" ref="I212:I274">+E212-F212-G212-H212</f>
        <v>-0.35900000017136335</v>
      </c>
      <c r="K212" s="17">
        <v>277674</v>
      </c>
      <c r="L212" s="17">
        <v>890346</v>
      </c>
    </row>
    <row r="213" spans="1:12" s="16" customFormat="1" ht="33" customHeight="1">
      <c r="A213" s="13" t="s">
        <v>1238</v>
      </c>
      <c r="B213" s="13" t="s">
        <v>1249</v>
      </c>
      <c r="C213" s="14" t="s">
        <v>793</v>
      </c>
      <c r="D213" s="14" t="s">
        <v>794</v>
      </c>
      <c r="E213" s="15">
        <v>9000</v>
      </c>
      <c r="F213" s="15">
        <v>0</v>
      </c>
      <c r="G213" s="15">
        <v>3000</v>
      </c>
      <c r="H213" s="15">
        <v>3000</v>
      </c>
      <c r="I213" s="15">
        <f t="shared" si="4"/>
        <v>3000</v>
      </c>
      <c r="K213" s="17">
        <v>1000</v>
      </c>
      <c r="L213" s="17">
        <v>2000</v>
      </c>
    </row>
    <row r="214" spans="1:12" s="16" customFormat="1" ht="33" customHeight="1">
      <c r="A214" s="13" t="s">
        <v>1238</v>
      </c>
      <c r="B214" s="13" t="s">
        <v>1249</v>
      </c>
      <c r="C214" s="14" t="s">
        <v>795</v>
      </c>
      <c r="D214" s="14" t="s">
        <v>796</v>
      </c>
      <c r="E214" s="15">
        <v>3301735</v>
      </c>
      <c r="F214" s="15">
        <v>539203.352</v>
      </c>
      <c r="G214" s="15">
        <v>1368150</v>
      </c>
      <c r="H214" s="15">
        <v>15000</v>
      </c>
      <c r="I214" s="15">
        <f t="shared" si="4"/>
        <v>1379381.648</v>
      </c>
      <c r="K214" s="17">
        <v>978491</v>
      </c>
      <c r="L214" s="17">
        <v>940094</v>
      </c>
    </row>
    <row r="215" spans="1:12" s="16" customFormat="1" ht="33" customHeight="1">
      <c r="A215" s="13" t="s">
        <v>1238</v>
      </c>
      <c r="B215" s="13" t="s">
        <v>1249</v>
      </c>
      <c r="C215" s="14" t="s">
        <v>797</v>
      </c>
      <c r="D215" s="14" t="s">
        <v>798</v>
      </c>
      <c r="E215" s="15">
        <v>107107</v>
      </c>
      <c r="F215" s="15">
        <v>0</v>
      </c>
      <c r="G215" s="15">
        <v>107107</v>
      </c>
      <c r="H215" s="15">
        <v>0</v>
      </c>
      <c r="I215" s="15">
        <f t="shared" si="4"/>
        <v>0</v>
      </c>
      <c r="K215" s="17">
        <v>0</v>
      </c>
      <c r="L215" s="17">
        <v>0</v>
      </c>
    </row>
    <row r="216" spans="1:12" s="16" customFormat="1" ht="33" customHeight="1">
      <c r="A216" s="13" t="s">
        <v>1238</v>
      </c>
      <c r="B216" s="13" t="s">
        <v>1249</v>
      </c>
      <c r="C216" s="14" t="s">
        <v>799</v>
      </c>
      <c r="D216" s="14" t="s">
        <v>800</v>
      </c>
      <c r="E216" s="15">
        <v>1652290</v>
      </c>
      <c r="F216" s="15">
        <v>413096.66800000006</v>
      </c>
      <c r="G216" s="15">
        <v>417192</v>
      </c>
      <c r="H216" s="15">
        <v>417192</v>
      </c>
      <c r="I216" s="15">
        <f t="shared" si="4"/>
        <v>404809.33199999994</v>
      </c>
      <c r="K216" s="17">
        <v>400709</v>
      </c>
      <c r="L216" s="17">
        <v>417197</v>
      </c>
    </row>
    <row r="217" spans="1:12" s="16" customFormat="1" ht="33" customHeight="1">
      <c r="A217" s="13" t="s">
        <v>1238</v>
      </c>
      <c r="B217" s="13" t="s">
        <v>1249</v>
      </c>
      <c r="C217" s="14" t="s">
        <v>801</v>
      </c>
      <c r="D217" s="14" t="s">
        <v>802</v>
      </c>
      <c r="E217" s="15">
        <v>59000</v>
      </c>
      <c r="F217" s="15">
        <v>0</v>
      </c>
      <c r="G217" s="15">
        <v>17700</v>
      </c>
      <c r="H217" s="15">
        <v>17700</v>
      </c>
      <c r="I217" s="15">
        <f t="shared" si="4"/>
        <v>23600</v>
      </c>
      <c r="K217" s="17">
        <v>5900</v>
      </c>
      <c r="L217" s="17">
        <v>17700</v>
      </c>
    </row>
    <row r="218" spans="1:12" s="16" customFormat="1" ht="33" customHeight="1">
      <c r="A218" s="13" t="s">
        <v>1238</v>
      </c>
      <c r="B218" s="13" t="s">
        <v>1249</v>
      </c>
      <c r="C218" s="14" t="s">
        <v>803</v>
      </c>
      <c r="D218" s="14" t="s">
        <v>804</v>
      </c>
      <c r="E218" s="15">
        <v>7117866</v>
      </c>
      <c r="F218" s="15">
        <v>3131781.908</v>
      </c>
      <c r="G218" s="15">
        <v>1244000</v>
      </c>
      <c r="H218" s="15">
        <v>954732</v>
      </c>
      <c r="I218" s="15">
        <f t="shared" si="4"/>
        <v>1787352.0920000002</v>
      </c>
      <c r="K218" s="17">
        <v>118162</v>
      </c>
      <c r="L218" s="17">
        <v>4800972</v>
      </c>
    </row>
    <row r="219" spans="1:12" s="16" customFormat="1" ht="33" customHeight="1">
      <c r="A219" s="13" t="s">
        <v>1238</v>
      </c>
      <c r="B219" s="13" t="s">
        <v>1249</v>
      </c>
      <c r="C219" s="14" t="s">
        <v>805</v>
      </c>
      <c r="D219" s="14" t="s">
        <v>806</v>
      </c>
      <c r="E219" s="15">
        <v>2317059</v>
      </c>
      <c r="F219" s="15">
        <v>467330.27300000004</v>
      </c>
      <c r="G219" s="15">
        <v>153657</v>
      </c>
      <c r="H219" s="15">
        <v>54000</v>
      </c>
      <c r="I219" s="15">
        <f t="shared" si="4"/>
        <v>1642071.727</v>
      </c>
      <c r="K219" s="17">
        <v>60629</v>
      </c>
      <c r="L219" s="17">
        <v>2048773</v>
      </c>
    </row>
    <row r="220" spans="1:12" s="16" customFormat="1" ht="33" customHeight="1">
      <c r="A220" s="13" t="s">
        <v>1238</v>
      </c>
      <c r="B220" s="13" t="s">
        <v>1249</v>
      </c>
      <c r="C220" s="14" t="s">
        <v>807</v>
      </c>
      <c r="D220" s="14" t="s">
        <v>808</v>
      </c>
      <c r="E220" s="15">
        <v>1669408</v>
      </c>
      <c r="F220" s="15">
        <v>550150.0619999999</v>
      </c>
      <c r="G220" s="15">
        <v>783751</v>
      </c>
      <c r="H220" s="15">
        <v>12000</v>
      </c>
      <c r="I220" s="15">
        <f t="shared" si="4"/>
        <v>323506.9380000001</v>
      </c>
      <c r="K220" s="17">
        <v>861657</v>
      </c>
      <c r="L220" s="17">
        <v>12000</v>
      </c>
    </row>
    <row r="221" spans="1:12" s="16" customFormat="1" ht="33" customHeight="1">
      <c r="A221" s="13" t="s">
        <v>1238</v>
      </c>
      <c r="B221" s="13" t="s">
        <v>1249</v>
      </c>
      <c r="C221" s="14" t="s">
        <v>809</v>
      </c>
      <c r="D221" s="14" t="s">
        <v>810</v>
      </c>
      <c r="E221" s="15">
        <v>2513195</v>
      </c>
      <c r="F221" s="15">
        <v>313004.909</v>
      </c>
      <c r="G221" s="15">
        <v>631674</v>
      </c>
      <c r="H221" s="15">
        <v>631674</v>
      </c>
      <c r="I221" s="15">
        <f t="shared" si="4"/>
        <v>936842.091</v>
      </c>
      <c r="K221" s="17">
        <v>618143</v>
      </c>
      <c r="L221" s="17">
        <v>631704</v>
      </c>
    </row>
    <row r="222" spans="1:12" s="16" customFormat="1" ht="33" customHeight="1">
      <c r="A222" s="13" t="s">
        <v>1238</v>
      </c>
      <c r="B222" s="13" t="s">
        <v>1249</v>
      </c>
      <c r="C222" s="14" t="s">
        <v>811</v>
      </c>
      <c r="D222" s="14" t="s">
        <v>812</v>
      </c>
      <c r="E222" s="15">
        <v>92000</v>
      </c>
      <c r="F222" s="15">
        <v>0</v>
      </c>
      <c r="G222" s="15">
        <v>36000</v>
      </c>
      <c r="H222" s="15">
        <v>24000</v>
      </c>
      <c r="I222" s="15">
        <f t="shared" si="4"/>
        <v>32000</v>
      </c>
      <c r="K222" s="17">
        <v>8000</v>
      </c>
      <c r="L222" s="17">
        <v>24000</v>
      </c>
    </row>
    <row r="223" spans="1:12" s="16" customFormat="1" ht="33" customHeight="1">
      <c r="A223" s="13" t="s">
        <v>1238</v>
      </c>
      <c r="B223" s="13" t="s">
        <v>1249</v>
      </c>
      <c r="C223" s="14" t="s">
        <v>813</v>
      </c>
      <c r="D223" s="14" t="s">
        <v>814</v>
      </c>
      <c r="E223" s="15">
        <v>3792995</v>
      </c>
      <c r="F223" s="15">
        <v>1849401.1919999998</v>
      </c>
      <c r="G223" s="15">
        <v>932000</v>
      </c>
      <c r="H223" s="15">
        <v>701000</v>
      </c>
      <c r="I223" s="15">
        <f t="shared" si="4"/>
        <v>310593.8080000002</v>
      </c>
      <c r="K223" s="17">
        <v>448999</v>
      </c>
      <c r="L223" s="17">
        <v>1710996</v>
      </c>
    </row>
    <row r="224" spans="1:12" s="16" customFormat="1" ht="33" customHeight="1">
      <c r="A224" s="13" t="s">
        <v>1238</v>
      </c>
      <c r="B224" s="13" t="s">
        <v>1249</v>
      </c>
      <c r="C224" s="14" t="s">
        <v>815</v>
      </c>
      <c r="D224" s="14" t="s">
        <v>816</v>
      </c>
      <c r="E224" s="15">
        <v>4245</v>
      </c>
      <c r="F224" s="15">
        <v>4214.572</v>
      </c>
      <c r="G224" s="15">
        <v>0</v>
      </c>
      <c r="H224" s="15">
        <v>0</v>
      </c>
      <c r="I224" s="15">
        <f t="shared" si="4"/>
        <v>30.427999999999884</v>
      </c>
      <c r="K224" s="17">
        <v>4245</v>
      </c>
      <c r="L224" s="17">
        <v>0</v>
      </c>
    </row>
    <row r="225" spans="1:12" s="16" customFormat="1" ht="33" customHeight="1">
      <c r="A225" s="13" t="s">
        <v>1238</v>
      </c>
      <c r="B225" s="13" t="s">
        <v>1249</v>
      </c>
      <c r="C225" s="14" t="s">
        <v>817</v>
      </c>
      <c r="D225" s="14" t="s">
        <v>818</v>
      </c>
      <c r="E225" s="15">
        <v>65362</v>
      </c>
      <c r="F225" s="15">
        <v>31064.401</v>
      </c>
      <c r="G225" s="15">
        <f>65362-31064</f>
        <v>34298</v>
      </c>
      <c r="H225" s="15">
        <v>0</v>
      </c>
      <c r="I225" s="15">
        <f t="shared" si="4"/>
        <v>-0.40099999999802094</v>
      </c>
      <c r="K225" s="17">
        <v>0</v>
      </c>
      <c r="L225" s="17">
        <v>0</v>
      </c>
    </row>
    <row r="226" spans="1:12" s="16" customFormat="1" ht="33" customHeight="1">
      <c r="A226" s="13" t="s">
        <v>1238</v>
      </c>
      <c r="B226" s="13" t="s">
        <v>1249</v>
      </c>
      <c r="C226" s="14" t="s">
        <v>819</v>
      </c>
      <c r="D226" s="14" t="s">
        <v>820</v>
      </c>
      <c r="E226" s="15">
        <v>11700</v>
      </c>
      <c r="F226" s="15">
        <v>0</v>
      </c>
      <c r="G226" s="15">
        <v>5226</v>
      </c>
      <c r="H226" s="15">
        <v>6474</v>
      </c>
      <c r="I226" s="15">
        <f t="shared" si="4"/>
        <v>0</v>
      </c>
      <c r="K226" s="17">
        <v>0</v>
      </c>
      <c r="L226" s="17">
        <v>0</v>
      </c>
    </row>
    <row r="227" spans="1:12" s="16" customFormat="1" ht="33" customHeight="1">
      <c r="A227" s="13" t="s">
        <v>1238</v>
      </c>
      <c r="B227" s="13" t="s">
        <v>1249</v>
      </c>
      <c r="C227" s="14" t="s">
        <v>821</v>
      </c>
      <c r="D227" s="14" t="s">
        <v>822</v>
      </c>
      <c r="E227" s="15">
        <v>130000</v>
      </c>
      <c r="F227" s="15">
        <v>0</v>
      </c>
      <c r="G227" s="15">
        <v>39000</v>
      </c>
      <c r="H227" s="15">
        <v>39000</v>
      </c>
      <c r="I227" s="15">
        <f t="shared" si="4"/>
        <v>52000</v>
      </c>
      <c r="K227" s="17">
        <v>13000</v>
      </c>
      <c r="L227" s="17">
        <v>39000</v>
      </c>
    </row>
    <row r="228" spans="1:12" s="16" customFormat="1" ht="33" customHeight="1">
      <c r="A228" s="13" t="s">
        <v>1238</v>
      </c>
      <c r="B228" s="13" t="s">
        <v>1249</v>
      </c>
      <c r="C228" s="14" t="s">
        <v>823</v>
      </c>
      <c r="D228" s="14" t="s">
        <v>824</v>
      </c>
      <c r="E228" s="15">
        <v>66916</v>
      </c>
      <c r="F228" s="15">
        <v>13243.478</v>
      </c>
      <c r="G228" s="15">
        <v>21003</v>
      </c>
      <c r="H228" s="15">
        <v>9000</v>
      </c>
      <c r="I228" s="15">
        <f t="shared" si="4"/>
        <v>23669.521999999997</v>
      </c>
      <c r="K228" s="17">
        <v>27913</v>
      </c>
      <c r="L228" s="17">
        <v>9000</v>
      </c>
    </row>
    <row r="229" spans="1:12" s="16" customFormat="1" ht="33" customHeight="1">
      <c r="A229" s="13" t="s">
        <v>1238</v>
      </c>
      <c r="B229" s="13" t="s">
        <v>1249</v>
      </c>
      <c r="C229" s="14" t="s">
        <v>825</v>
      </c>
      <c r="D229" s="14" t="s">
        <v>826</v>
      </c>
      <c r="E229" s="15">
        <v>5000</v>
      </c>
      <c r="F229" s="15">
        <v>0</v>
      </c>
      <c r="G229" s="15">
        <v>5000</v>
      </c>
      <c r="H229" s="15">
        <v>0</v>
      </c>
      <c r="I229" s="15">
        <f t="shared" si="4"/>
        <v>0</v>
      </c>
      <c r="K229" s="17">
        <v>0</v>
      </c>
      <c r="L229" s="17">
        <v>0</v>
      </c>
    </row>
    <row r="230" spans="1:12" s="16" customFormat="1" ht="33" customHeight="1">
      <c r="A230" s="13" t="s">
        <v>1238</v>
      </c>
      <c r="B230" s="13" t="s">
        <v>1249</v>
      </c>
      <c r="C230" s="14" t="s">
        <v>827</v>
      </c>
      <c r="D230" s="14" t="s">
        <v>828</v>
      </c>
      <c r="E230" s="15">
        <v>2825662</v>
      </c>
      <c r="F230" s="15">
        <v>608508.338</v>
      </c>
      <c r="G230" s="15">
        <v>652869</v>
      </c>
      <c r="H230" s="15">
        <v>321563</v>
      </c>
      <c r="I230" s="15">
        <f t="shared" si="4"/>
        <v>1242721.662</v>
      </c>
      <c r="K230" s="17">
        <v>1036155</v>
      </c>
      <c r="L230" s="17">
        <v>815075</v>
      </c>
    </row>
    <row r="231" spans="1:12" s="16" customFormat="1" ht="33" customHeight="1">
      <c r="A231" s="13" t="s">
        <v>1238</v>
      </c>
      <c r="B231" s="13" t="s">
        <v>1249</v>
      </c>
      <c r="C231" s="14" t="s">
        <v>829</v>
      </c>
      <c r="D231" s="14" t="s">
        <v>830</v>
      </c>
      <c r="E231" s="15">
        <v>50000</v>
      </c>
      <c r="F231" s="15">
        <v>0</v>
      </c>
      <c r="G231" s="15">
        <v>15000</v>
      </c>
      <c r="H231" s="15">
        <v>15000</v>
      </c>
      <c r="I231" s="15">
        <f t="shared" si="4"/>
        <v>20000</v>
      </c>
      <c r="K231" s="17">
        <v>5000</v>
      </c>
      <c r="L231" s="17">
        <v>15000</v>
      </c>
    </row>
    <row r="232" spans="1:12" s="16" customFormat="1" ht="33" customHeight="1">
      <c r="A232" s="13" t="s">
        <v>1238</v>
      </c>
      <c r="B232" s="13" t="s">
        <v>1249</v>
      </c>
      <c r="C232" s="14" t="s">
        <v>831</v>
      </c>
      <c r="D232" s="14" t="s">
        <v>832</v>
      </c>
      <c r="E232" s="15">
        <v>205000</v>
      </c>
      <c r="F232" s="15">
        <v>153949.328</v>
      </c>
      <c r="G232" s="15">
        <v>51051</v>
      </c>
      <c r="H232" s="15">
        <v>0</v>
      </c>
      <c r="I232" s="15">
        <f t="shared" si="4"/>
        <v>-0.32800000000861473</v>
      </c>
      <c r="K232" s="17">
        <v>153949</v>
      </c>
      <c r="L232" s="17">
        <v>0</v>
      </c>
    </row>
    <row r="233" spans="1:12" s="16" customFormat="1" ht="33" customHeight="1">
      <c r="A233" s="13" t="s">
        <v>1238</v>
      </c>
      <c r="B233" s="13" t="s">
        <v>1249</v>
      </c>
      <c r="C233" s="14" t="s">
        <v>833</v>
      </c>
      <c r="D233" s="14" t="s">
        <v>834</v>
      </c>
      <c r="E233" s="15">
        <v>58000</v>
      </c>
      <c r="F233" s="15">
        <v>6747.849</v>
      </c>
      <c r="G233" s="15">
        <f>58000-6748</f>
        <v>51252</v>
      </c>
      <c r="H233" s="15">
        <v>0</v>
      </c>
      <c r="I233" s="15">
        <f t="shared" si="4"/>
        <v>0.15099999999802094</v>
      </c>
      <c r="K233" s="17">
        <v>0</v>
      </c>
      <c r="L233" s="17">
        <v>0</v>
      </c>
    </row>
    <row r="234" spans="1:12" s="16" customFormat="1" ht="33" customHeight="1">
      <c r="A234" s="13" t="s">
        <v>1238</v>
      </c>
      <c r="B234" s="13" t="s">
        <v>1249</v>
      </c>
      <c r="C234" s="14" t="s">
        <v>835</v>
      </c>
      <c r="D234" s="14" t="s">
        <v>836</v>
      </c>
      <c r="E234" s="15">
        <v>14772</v>
      </c>
      <c r="F234" s="15">
        <v>0</v>
      </c>
      <c r="G234" s="15">
        <v>0</v>
      </c>
      <c r="H234" s="15">
        <v>0</v>
      </c>
      <c r="I234" s="15">
        <f t="shared" si="4"/>
        <v>14772</v>
      </c>
      <c r="K234" s="17">
        <v>14772</v>
      </c>
      <c r="L234" s="17">
        <v>0</v>
      </c>
    </row>
    <row r="235" spans="1:12" s="16" customFormat="1" ht="33" customHeight="1">
      <c r="A235" s="13" t="s">
        <v>1238</v>
      </c>
      <c r="B235" s="13" t="s">
        <v>1249</v>
      </c>
      <c r="C235" s="14" t="s">
        <v>837</v>
      </c>
      <c r="D235" s="14" t="s">
        <v>838</v>
      </c>
      <c r="E235" s="15">
        <v>23542</v>
      </c>
      <c r="F235" s="15">
        <v>0</v>
      </c>
      <c r="G235" s="15">
        <v>22712</v>
      </c>
      <c r="H235" s="15">
        <v>830</v>
      </c>
      <c r="I235" s="15">
        <f t="shared" si="4"/>
        <v>0</v>
      </c>
      <c r="K235" s="17">
        <v>0</v>
      </c>
      <c r="L235" s="17">
        <v>0</v>
      </c>
    </row>
    <row r="236" spans="1:12" s="16" customFormat="1" ht="33" customHeight="1">
      <c r="A236" s="13" t="s">
        <v>1238</v>
      </c>
      <c r="B236" s="13" t="s">
        <v>1249</v>
      </c>
      <c r="C236" s="14" t="s">
        <v>839</v>
      </c>
      <c r="D236" s="14" t="s">
        <v>840</v>
      </c>
      <c r="E236" s="15">
        <v>4675672</v>
      </c>
      <c r="F236" s="15">
        <v>3873843.27</v>
      </c>
      <c r="G236" s="15">
        <f>979033-177204</f>
        <v>801829</v>
      </c>
      <c r="H236" s="15">
        <v>0</v>
      </c>
      <c r="I236" s="15">
        <f t="shared" si="4"/>
        <v>-0.27000000001862645</v>
      </c>
      <c r="K236" s="17">
        <v>3696639</v>
      </c>
      <c r="L236" s="17">
        <v>0</v>
      </c>
    </row>
    <row r="237" spans="1:12" s="16" customFormat="1" ht="33" customHeight="1">
      <c r="A237" s="13" t="s">
        <v>1238</v>
      </c>
      <c r="B237" s="13" t="s">
        <v>1249</v>
      </c>
      <c r="C237" s="14" t="s">
        <v>841</v>
      </c>
      <c r="D237" s="14" t="s">
        <v>842</v>
      </c>
      <c r="E237" s="15">
        <v>712731</v>
      </c>
      <c r="F237" s="15">
        <v>376493.38100000005</v>
      </c>
      <c r="G237" s="15">
        <v>61824</v>
      </c>
      <c r="H237" s="15">
        <v>0</v>
      </c>
      <c r="I237" s="15">
        <f t="shared" si="4"/>
        <v>274413.61899999995</v>
      </c>
      <c r="K237" s="17">
        <v>650907</v>
      </c>
      <c r="L237" s="17">
        <v>0</v>
      </c>
    </row>
    <row r="238" spans="1:12" s="16" customFormat="1" ht="33" customHeight="1">
      <c r="A238" s="13" t="s">
        <v>1238</v>
      </c>
      <c r="B238" s="13" t="s">
        <v>1249</v>
      </c>
      <c r="C238" s="14" t="s">
        <v>843</v>
      </c>
      <c r="D238" s="14" t="s">
        <v>844</v>
      </c>
      <c r="E238" s="15">
        <v>292273</v>
      </c>
      <c r="F238" s="15">
        <v>246520.19</v>
      </c>
      <c r="G238" s="15">
        <f>98253-52500</f>
        <v>45753</v>
      </c>
      <c r="H238" s="15">
        <v>0</v>
      </c>
      <c r="I238" s="15">
        <f t="shared" si="4"/>
        <v>-0.1900000000023283</v>
      </c>
      <c r="K238" s="17">
        <v>194020</v>
      </c>
      <c r="L238" s="17">
        <v>0</v>
      </c>
    </row>
    <row r="239" spans="1:12" s="16" customFormat="1" ht="33" customHeight="1">
      <c r="A239" s="13" t="s">
        <v>1238</v>
      </c>
      <c r="B239" s="13" t="s">
        <v>1249</v>
      </c>
      <c r="C239" s="14" t="s">
        <v>845</v>
      </c>
      <c r="D239" s="14" t="s">
        <v>846</v>
      </c>
      <c r="E239" s="15">
        <v>297646</v>
      </c>
      <c r="F239" s="15">
        <v>36387.61</v>
      </c>
      <c r="G239" s="15">
        <v>47238</v>
      </c>
      <c r="H239" s="15">
        <f>215058-1038</f>
        <v>214020</v>
      </c>
      <c r="I239" s="15">
        <f t="shared" si="4"/>
        <v>0.39000000001396984</v>
      </c>
      <c r="K239" s="17">
        <v>35350</v>
      </c>
      <c r="L239" s="17">
        <v>0</v>
      </c>
    </row>
    <row r="240" spans="1:12" s="16" customFormat="1" ht="33" customHeight="1">
      <c r="A240" s="13" t="s">
        <v>1238</v>
      </c>
      <c r="B240" s="13" t="s">
        <v>1249</v>
      </c>
      <c r="C240" s="14" t="s">
        <v>847</v>
      </c>
      <c r="D240" s="14" t="s">
        <v>848</v>
      </c>
      <c r="E240" s="15">
        <v>29510</v>
      </c>
      <c r="F240" s="15">
        <v>0</v>
      </c>
      <c r="G240" s="15">
        <v>0</v>
      </c>
      <c r="H240" s="15">
        <v>11670</v>
      </c>
      <c r="I240" s="15">
        <f t="shared" si="4"/>
        <v>17840</v>
      </c>
      <c r="K240" s="17">
        <v>0</v>
      </c>
      <c r="L240" s="17">
        <v>17840</v>
      </c>
    </row>
    <row r="241" spans="1:12" s="16" customFormat="1" ht="33" customHeight="1">
      <c r="A241" s="13" t="s">
        <v>1238</v>
      </c>
      <c r="B241" s="13" t="s">
        <v>1249</v>
      </c>
      <c r="C241" s="14" t="s">
        <v>849</v>
      </c>
      <c r="D241" s="14" t="s">
        <v>850</v>
      </c>
      <c r="E241" s="15">
        <v>107995</v>
      </c>
      <c r="F241" s="15">
        <v>30020.342</v>
      </c>
      <c r="G241" s="15">
        <v>31740</v>
      </c>
      <c r="H241" s="15">
        <v>0</v>
      </c>
      <c r="I241" s="15">
        <f t="shared" si="4"/>
        <v>46234.657999999996</v>
      </c>
      <c r="K241" s="17">
        <v>0</v>
      </c>
      <c r="L241" s="17">
        <v>76255</v>
      </c>
    </row>
    <row r="242" spans="1:12" s="16" customFormat="1" ht="33" customHeight="1">
      <c r="A242" s="13" t="s">
        <v>1238</v>
      </c>
      <c r="B242" s="13" t="s">
        <v>1249</v>
      </c>
      <c r="C242" s="14" t="s">
        <v>851</v>
      </c>
      <c r="D242" s="14" t="s">
        <v>852</v>
      </c>
      <c r="E242" s="15">
        <v>4042746</v>
      </c>
      <c r="F242" s="15">
        <v>494883.729</v>
      </c>
      <c r="G242" s="15">
        <v>1112700</v>
      </c>
      <c r="H242" s="15">
        <v>1112700</v>
      </c>
      <c r="I242" s="15">
        <f t="shared" si="4"/>
        <v>1322462.2710000002</v>
      </c>
      <c r="K242" s="17">
        <v>969001</v>
      </c>
      <c r="L242" s="17">
        <v>848345</v>
      </c>
    </row>
    <row r="243" spans="1:12" s="16" customFormat="1" ht="33" customHeight="1">
      <c r="A243" s="13" t="s">
        <v>1238</v>
      </c>
      <c r="B243" s="13" t="s">
        <v>1249</v>
      </c>
      <c r="C243" s="14" t="s">
        <v>853</v>
      </c>
      <c r="D243" s="14" t="s">
        <v>854</v>
      </c>
      <c r="E243" s="15">
        <v>115743</v>
      </c>
      <c r="F243" s="15">
        <v>0</v>
      </c>
      <c r="G243" s="15">
        <v>67802</v>
      </c>
      <c r="H243" s="15">
        <v>30000</v>
      </c>
      <c r="I243" s="15">
        <f t="shared" si="4"/>
        <v>17941</v>
      </c>
      <c r="K243" s="17">
        <v>17941</v>
      </c>
      <c r="L243" s="17">
        <v>0</v>
      </c>
    </row>
    <row r="244" spans="1:12" s="16" customFormat="1" ht="33" customHeight="1">
      <c r="A244" s="13" t="s">
        <v>1238</v>
      </c>
      <c r="B244" s="13" t="s">
        <v>1249</v>
      </c>
      <c r="C244" s="14" t="s">
        <v>855</v>
      </c>
      <c r="D244" s="14" t="s">
        <v>856</v>
      </c>
      <c r="E244" s="15">
        <v>2560645</v>
      </c>
      <c r="F244" s="15">
        <v>778246.272</v>
      </c>
      <c r="G244" s="15">
        <v>602000</v>
      </c>
      <c r="H244" s="15">
        <v>389700</v>
      </c>
      <c r="I244" s="15">
        <f t="shared" si="4"/>
        <v>790698.7280000001</v>
      </c>
      <c r="K244" s="17">
        <v>400910</v>
      </c>
      <c r="L244" s="17">
        <v>1168035</v>
      </c>
    </row>
    <row r="245" spans="1:12" s="16" customFormat="1" ht="33" customHeight="1">
      <c r="A245" s="13" t="s">
        <v>1238</v>
      </c>
      <c r="B245" s="13" t="s">
        <v>1249</v>
      </c>
      <c r="C245" s="14" t="s">
        <v>857</v>
      </c>
      <c r="D245" s="14" t="s">
        <v>858</v>
      </c>
      <c r="E245" s="15">
        <v>639798</v>
      </c>
      <c r="F245" s="15">
        <v>381100</v>
      </c>
      <c r="G245" s="15">
        <v>0</v>
      </c>
      <c r="H245" s="15">
        <v>0</v>
      </c>
      <c r="I245" s="15">
        <f t="shared" si="4"/>
        <v>258698</v>
      </c>
      <c r="K245" s="17">
        <v>639798</v>
      </c>
      <c r="L245" s="17">
        <v>0</v>
      </c>
    </row>
    <row r="246" spans="1:12" s="16" customFormat="1" ht="33" customHeight="1">
      <c r="A246" s="13" t="s">
        <v>1238</v>
      </c>
      <c r="B246" s="13" t="s">
        <v>1249</v>
      </c>
      <c r="C246" s="14" t="s">
        <v>859</v>
      </c>
      <c r="D246" s="14" t="s">
        <v>860</v>
      </c>
      <c r="E246" s="15">
        <v>1683471</v>
      </c>
      <c r="F246" s="15">
        <v>833629.428</v>
      </c>
      <c r="G246" s="15">
        <v>280538</v>
      </c>
      <c r="H246" s="15">
        <v>116740</v>
      </c>
      <c r="I246" s="15">
        <f t="shared" si="4"/>
        <v>452563.57200000004</v>
      </c>
      <c r="K246" s="17">
        <v>772866</v>
      </c>
      <c r="L246" s="17">
        <v>513327</v>
      </c>
    </row>
    <row r="247" spans="1:12" s="16" customFormat="1" ht="33" customHeight="1">
      <c r="A247" s="13" t="s">
        <v>1238</v>
      </c>
      <c r="B247" s="13" t="s">
        <v>1249</v>
      </c>
      <c r="C247" s="14" t="s">
        <v>861</v>
      </c>
      <c r="D247" s="14" t="s">
        <v>862</v>
      </c>
      <c r="E247" s="15">
        <v>2637859</v>
      </c>
      <c r="F247" s="15">
        <v>763258.14</v>
      </c>
      <c r="G247" s="15">
        <v>521379</v>
      </c>
      <c r="H247" s="15">
        <v>521379</v>
      </c>
      <c r="I247" s="15">
        <f t="shared" si="4"/>
        <v>831842.8599999999</v>
      </c>
      <c r="K247" s="17">
        <v>1073705</v>
      </c>
      <c r="L247" s="17">
        <v>521396</v>
      </c>
    </row>
    <row r="248" spans="1:12" s="16" customFormat="1" ht="33" customHeight="1">
      <c r="A248" s="13" t="s">
        <v>1238</v>
      </c>
      <c r="B248" s="13" t="s">
        <v>1249</v>
      </c>
      <c r="C248" s="14" t="s">
        <v>863</v>
      </c>
      <c r="D248" s="14" t="s">
        <v>864</v>
      </c>
      <c r="E248" s="15">
        <v>116018</v>
      </c>
      <c r="F248" s="15">
        <v>26321.145</v>
      </c>
      <c r="G248" s="15">
        <v>27425</v>
      </c>
      <c r="H248" s="15">
        <f>88593-26321</f>
        <v>62272</v>
      </c>
      <c r="I248" s="15">
        <f t="shared" si="4"/>
        <v>-0.14500000000407454</v>
      </c>
      <c r="K248" s="17">
        <v>0</v>
      </c>
      <c r="L248" s="17">
        <v>0</v>
      </c>
    </row>
    <row r="249" spans="1:12" s="16" customFormat="1" ht="33" customHeight="1">
      <c r="A249" s="13" t="s">
        <v>1238</v>
      </c>
      <c r="B249" s="13" t="s">
        <v>1249</v>
      </c>
      <c r="C249" s="14" t="s">
        <v>865</v>
      </c>
      <c r="D249" s="14" t="s">
        <v>866</v>
      </c>
      <c r="E249" s="15">
        <v>5437879</v>
      </c>
      <c r="F249" s="15">
        <v>335275.096</v>
      </c>
      <c r="G249" s="15">
        <v>1367682</v>
      </c>
      <c r="H249" s="15">
        <v>1367682</v>
      </c>
      <c r="I249" s="15">
        <f t="shared" si="4"/>
        <v>2367239.904</v>
      </c>
      <c r="K249" s="17">
        <v>1334784</v>
      </c>
      <c r="L249" s="17">
        <v>1367731</v>
      </c>
    </row>
    <row r="250" spans="1:12" s="16" customFormat="1" ht="33" customHeight="1">
      <c r="A250" s="13" t="s">
        <v>1238</v>
      </c>
      <c r="B250" s="13" t="s">
        <v>1249</v>
      </c>
      <c r="C250" s="14" t="s">
        <v>867</v>
      </c>
      <c r="D250" s="14" t="s">
        <v>868</v>
      </c>
      <c r="E250" s="15">
        <v>1413468</v>
      </c>
      <c r="F250" s="15">
        <v>238249.10199999998</v>
      </c>
      <c r="G250" s="15">
        <v>350370</v>
      </c>
      <c r="H250" s="15">
        <v>350370</v>
      </c>
      <c r="I250" s="15">
        <f t="shared" si="4"/>
        <v>474478.89800000004</v>
      </c>
      <c r="K250" s="17">
        <v>362354</v>
      </c>
      <c r="L250" s="17">
        <v>350374</v>
      </c>
    </row>
    <row r="251" spans="1:12" s="16" customFormat="1" ht="33" customHeight="1">
      <c r="A251" s="13" t="s">
        <v>1238</v>
      </c>
      <c r="B251" s="13" t="s">
        <v>1249</v>
      </c>
      <c r="C251" s="14" t="s">
        <v>869</v>
      </c>
      <c r="D251" s="14" t="s">
        <v>870</v>
      </c>
      <c r="E251" s="15">
        <v>4664861</v>
      </c>
      <c r="F251" s="15">
        <v>1689134.88</v>
      </c>
      <c r="G251" s="15">
        <v>960489</v>
      </c>
      <c r="H251" s="15">
        <v>546150</v>
      </c>
      <c r="I251" s="15">
        <f t="shared" si="4"/>
        <v>1469087.12</v>
      </c>
      <c r="K251" s="17">
        <v>562659</v>
      </c>
      <c r="L251" s="17">
        <v>2595563</v>
      </c>
    </row>
    <row r="252" spans="1:12" s="16" customFormat="1" ht="33" customHeight="1">
      <c r="A252" s="13" t="s">
        <v>1238</v>
      </c>
      <c r="B252" s="13" t="s">
        <v>1249</v>
      </c>
      <c r="C252" s="14" t="s">
        <v>871</v>
      </c>
      <c r="D252" s="14" t="s">
        <v>872</v>
      </c>
      <c r="E252" s="15">
        <v>427765</v>
      </c>
      <c r="F252" s="15">
        <v>229179.745</v>
      </c>
      <c r="G252" s="15">
        <v>0</v>
      </c>
      <c r="H252" s="15">
        <v>0</v>
      </c>
      <c r="I252" s="15">
        <f t="shared" si="4"/>
        <v>198585.255</v>
      </c>
      <c r="K252" s="17">
        <v>427765</v>
      </c>
      <c r="L252" s="17">
        <v>0</v>
      </c>
    </row>
    <row r="253" spans="1:12" s="16" customFormat="1" ht="33" customHeight="1">
      <c r="A253" s="13" t="s">
        <v>1238</v>
      </c>
      <c r="B253" s="13" t="s">
        <v>1249</v>
      </c>
      <c r="C253" s="14" t="s">
        <v>873</v>
      </c>
      <c r="D253" s="14" t="s">
        <v>874</v>
      </c>
      <c r="E253" s="15">
        <v>171124</v>
      </c>
      <c r="F253" s="15">
        <v>0</v>
      </c>
      <c r="G253" s="15">
        <v>0</v>
      </c>
      <c r="H253" s="15">
        <v>0</v>
      </c>
      <c r="I253" s="15">
        <f t="shared" si="4"/>
        <v>171124</v>
      </c>
      <c r="K253" s="17">
        <v>0</v>
      </c>
      <c r="L253" s="17">
        <v>171124</v>
      </c>
    </row>
    <row r="254" spans="1:12" s="16" customFormat="1" ht="33" customHeight="1">
      <c r="A254" s="13" t="s">
        <v>1238</v>
      </c>
      <c r="B254" s="13" t="s">
        <v>1249</v>
      </c>
      <c r="C254" s="14" t="s">
        <v>875</v>
      </c>
      <c r="D254" s="14" t="s">
        <v>876</v>
      </c>
      <c r="E254" s="15">
        <v>1118018</v>
      </c>
      <c r="F254" s="15">
        <v>0</v>
      </c>
      <c r="G254" s="15">
        <v>0</v>
      </c>
      <c r="H254" s="15">
        <v>0</v>
      </c>
      <c r="I254" s="15">
        <f t="shared" si="4"/>
        <v>1118018</v>
      </c>
      <c r="K254" s="17">
        <v>691124</v>
      </c>
      <c r="L254" s="17">
        <v>426894</v>
      </c>
    </row>
    <row r="255" spans="1:12" s="16" customFormat="1" ht="33" customHeight="1">
      <c r="A255" s="13" t="s">
        <v>1238</v>
      </c>
      <c r="B255" s="13" t="s">
        <v>1249</v>
      </c>
      <c r="C255" s="14" t="s">
        <v>877</v>
      </c>
      <c r="D255" s="14" t="s">
        <v>878</v>
      </c>
      <c r="E255" s="15">
        <v>530000</v>
      </c>
      <c r="F255" s="15">
        <v>0</v>
      </c>
      <c r="G255" s="15">
        <v>0</v>
      </c>
      <c r="H255" s="15">
        <v>0</v>
      </c>
      <c r="I255" s="15">
        <f t="shared" si="4"/>
        <v>530000</v>
      </c>
      <c r="K255" s="17">
        <v>530000</v>
      </c>
      <c r="L255" s="17">
        <v>0</v>
      </c>
    </row>
    <row r="256" spans="1:12" s="16" customFormat="1" ht="33" customHeight="1">
      <c r="A256" s="13" t="s">
        <v>1238</v>
      </c>
      <c r="B256" s="13" t="s">
        <v>1249</v>
      </c>
      <c r="C256" s="14" t="s">
        <v>879</v>
      </c>
      <c r="D256" s="14" t="s">
        <v>880</v>
      </c>
      <c r="E256" s="15">
        <v>3922651</v>
      </c>
      <c r="F256" s="15">
        <v>281041.37799999997</v>
      </c>
      <c r="G256" s="15">
        <v>452037</v>
      </c>
      <c r="H256" s="15">
        <v>0</v>
      </c>
      <c r="I256" s="15">
        <f t="shared" si="4"/>
        <v>3189572.622</v>
      </c>
      <c r="K256" s="17">
        <v>2311842</v>
      </c>
      <c r="L256" s="17">
        <v>1158772</v>
      </c>
    </row>
    <row r="257" spans="1:12" s="16" customFormat="1" ht="33" customHeight="1">
      <c r="A257" s="13" t="s">
        <v>1238</v>
      </c>
      <c r="B257" s="13" t="s">
        <v>1249</v>
      </c>
      <c r="C257" s="14" t="s">
        <v>881</v>
      </c>
      <c r="D257" s="14" t="s">
        <v>882</v>
      </c>
      <c r="E257" s="15">
        <v>1894000</v>
      </c>
      <c r="F257" s="15">
        <v>340696.18399999995</v>
      </c>
      <c r="G257" s="15">
        <v>469902</v>
      </c>
      <c r="H257" s="15">
        <v>516060</v>
      </c>
      <c r="I257" s="15">
        <f t="shared" si="4"/>
        <v>567341.8160000001</v>
      </c>
      <c r="K257" s="17">
        <v>380729</v>
      </c>
      <c r="L257" s="17">
        <v>527309</v>
      </c>
    </row>
    <row r="258" spans="1:12" s="16" customFormat="1" ht="33" customHeight="1">
      <c r="A258" s="13" t="s">
        <v>1239</v>
      </c>
      <c r="B258" s="13" t="s">
        <v>1249</v>
      </c>
      <c r="C258" s="14" t="s">
        <v>883</v>
      </c>
      <c r="D258" s="14" t="s">
        <v>884</v>
      </c>
      <c r="E258" s="15">
        <v>500000</v>
      </c>
      <c r="F258" s="15">
        <v>0</v>
      </c>
      <c r="G258" s="15">
        <v>0</v>
      </c>
      <c r="H258" s="15">
        <v>0</v>
      </c>
      <c r="I258" s="15">
        <f t="shared" si="4"/>
        <v>500000</v>
      </c>
      <c r="K258" s="17">
        <v>0</v>
      </c>
      <c r="L258" s="17">
        <v>500000</v>
      </c>
    </row>
    <row r="259" spans="1:12" s="16" customFormat="1" ht="33" customHeight="1">
      <c r="A259" s="13" t="s">
        <v>1239</v>
      </c>
      <c r="B259" s="13" t="s">
        <v>1249</v>
      </c>
      <c r="C259" s="14" t="s">
        <v>885</v>
      </c>
      <c r="D259" s="14" t="s">
        <v>886</v>
      </c>
      <c r="E259" s="15">
        <v>8755105</v>
      </c>
      <c r="F259" s="15">
        <v>2677435.463</v>
      </c>
      <c r="G259" s="15">
        <v>1646747</v>
      </c>
      <c r="H259" s="15">
        <v>1122334</v>
      </c>
      <c r="I259" s="15">
        <f t="shared" si="4"/>
        <v>3308588.5370000005</v>
      </c>
      <c r="K259" s="17">
        <v>575090</v>
      </c>
      <c r="L259" s="17">
        <v>5410934</v>
      </c>
    </row>
    <row r="260" spans="1:12" s="16" customFormat="1" ht="33" customHeight="1">
      <c r="A260" s="13" t="s">
        <v>1239</v>
      </c>
      <c r="B260" s="13" t="s">
        <v>1249</v>
      </c>
      <c r="C260" s="14" t="s">
        <v>887</v>
      </c>
      <c r="D260" s="14" t="s">
        <v>888</v>
      </c>
      <c r="E260" s="15">
        <v>57350</v>
      </c>
      <c r="F260" s="15">
        <v>32350.274</v>
      </c>
      <c r="G260" s="15">
        <v>0</v>
      </c>
      <c r="H260" s="15">
        <v>0</v>
      </c>
      <c r="I260" s="15">
        <f t="shared" si="4"/>
        <v>24999.726</v>
      </c>
      <c r="K260" s="17">
        <v>57350</v>
      </c>
      <c r="L260" s="17">
        <v>0</v>
      </c>
    </row>
    <row r="261" spans="1:12" s="16" customFormat="1" ht="33" customHeight="1">
      <c r="A261" s="13" t="s">
        <v>1239</v>
      </c>
      <c r="B261" s="13" t="s">
        <v>1249</v>
      </c>
      <c r="C261" s="14" t="s">
        <v>889</v>
      </c>
      <c r="D261" s="14" t="s">
        <v>890</v>
      </c>
      <c r="E261" s="15">
        <v>160000</v>
      </c>
      <c r="F261" s="15">
        <v>0</v>
      </c>
      <c r="G261" s="15">
        <v>0</v>
      </c>
      <c r="H261" s="15">
        <v>160000</v>
      </c>
      <c r="I261" s="15">
        <f t="shared" si="4"/>
        <v>0</v>
      </c>
      <c r="K261" s="17">
        <v>0</v>
      </c>
      <c r="L261" s="17">
        <v>0</v>
      </c>
    </row>
    <row r="262" spans="1:12" s="16" customFormat="1" ht="33" customHeight="1">
      <c r="A262" s="13" t="s">
        <v>1239</v>
      </c>
      <c r="B262" s="13" t="s">
        <v>1249</v>
      </c>
      <c r="C262" s="14" t="s">
        <v>891</v>
      </c>
      <c r="D262" s="14" t="s">
        <v>892</v>
      </c>
      <c r="E262" s="15">
        <v>225028</v>
      </c>
      <c r="F262" s="15">
        <v>0</v>
      </c>
      <c r="G262" s="15">
        <v>45000</v>
      </c>
      <c r="H262" s="15">
        <v>45000</v>
      </c>
      <c r="I262" s="15">
        <f t="shared" si="4"/>
        <v>135028</v>
      </c>
      <c r="K262" s="17">
        <v>90000</v>
      </c>
      <c r="L262" s="17">
        <v>45028</v>
      </c>
    </row>
    <row r="263" spans="1:12" s="16" customFormat="1" ht="33" customHeight="1">
      <c r="A263" s="13" t="s">
        <v>1239</v>
      </c>
      <c r="B263" s="13" t="s">
        <v>1249</v>
      </c>
      <c r="C263" s="14" t="s">
        <v>893</v>
      </c>
      <c r="D263" s="14" t="s">
        <v>894</v>
      </c>
      <c r="E263" s="15">
        <v>292500</v>
      </c>
      <c r="F263" s="15">
        <v>0</v>
      </c>
      <c r="G263" s="15">
        <v>0</v>
      </c>
      <c r="H263" s="15">
        <v>0</v>
      </c>
      <c r="I263" s="15">
        <f t="shared" si="4"/>
        <v>292500</v>
      </c>
      <c r="K263" s="17">
        <v>0</v>
      </c>
      <c r="L263" s="17">
        <v>292500</v>
      </c>
    </row>
    <row r="264" spans="1:12" s="16" customFormat="1" ht="33" customHeight="1">
      <c r="A264" s="13" t="s">
        <v>1239</v>
      </c>
      <c r="B264" s="13" t="s">
        <v>1249</v>
      </c>
      <c r="C264" s="14" t="s">
        <v>895</v>
      </c>
      <c r="D264" s="14" t="s">
        <v>896</v>
      </c>
      <c r="E264" s="15">
        <v>10000</v>
      </c>
      <c r="F264" s="15">
        <v>0</v>
      </c>
      <c r="G264" s="15">
        <v>3000</v>
      </c>
      <c r="H264" s="15">
        <v>3000</v>
      </c>
      <c r="I264" s="15">
        <f t="shared" si="4"/>
        <v>4000</v>
      </c>
      <c r="K264" s="17">
        <v>1000</v>
      </c>
      <c r="L264" s="17">
        <v>3000</v>
      </c>
    </row>
    <row r="265" spans="1:12" s="16" customFormat="1" ht="33" customHeight="1">
      <c r="A265" s="13" t="s">
        <v>1239</v>
      </c>
      <c r="B265" s="13" t="s">
        <v>1249</v>
      </c>
      <c r="C265" s="14" t="s">
        <v>897</v>
      </c>
      <c r="D265" s="14" t="s">
        <v>898</v>
      </c>
      <c r="E265" s="15">
        <v>9166</v>
      </c>
      <c r="F265" s="15">
        <v>3934.244</v>
      </c>
      <c r="G265" s="15">
        <v>5232</v>
      </c>
      <c r="H265" s="15">
        <v>0</v>
      </c>
      <c r="I265" s="15">
        <f t="shared" si="4"/>
        <v>-0.24400000000059663</v>
      </c>
      <c r="K265" s="17">
        <v>3934</v>
      </c>
      <c r="L265" s="17">
        <v>0</v>
      </c>
    </row>
    <row r="266" spans="1:12" s="16" customFormat="1" ht="33" customHeight="1">
      <c r="A266" s="13" t="s">
        <v>1239</v>
      </c>
      <c r="B266" s="13" t="s">
        <v>1249</v>
      </c>
      <c r="C266" s="14" t="s">
        <v>899</v>
      </c>
      <c r="D266" s="14" t="s">
        <v>900</v>
      </c>
      <c r="E266" s="15">
        <v>102060</v>
      </c>
      <c r="F266" s="15">
        <v>0</v>
      </c>
      <c r="G266" s="15">
        <v>23060</v>
      </c>
      <c r="H266" s="15">
        <v>18000</v>
      </c>
      <c r="I266" s="15">
        <f t="shared" si="4"/>
        <v>61000</v>
      </c>
      <c r="K266" s="17">
        <v>43000</v>
      </c>
      <c r="L266" s="17">
        <v>18000</v>
      </c>
    </row>
    <row r="267" spans="1:12" s="16" customFormat="1" ht="33" customHeight="1">
      <c r="A267" s="13" t="s">
        <v>1239</v>
      </c>
      <c r="B267" s="13" t="s">
        <v>1249</v>
      </c>
      <c r="C267" s="14" t="s">
        <v>901</v>
      </c>
      <c r="D267" s="14" t="s">
        <v>902</v>
      </c>
      <c r="E267" s="15">
        <v>1754000</v>
      </c>
      <c r="F267" s="15">
        <v>213805.073</v>
      </c>
      <c r="G267" s="15">
        <v>267882</v>
      </c>
      <c r="H267" s="15">
        <v>280000</v>
      </c>
      <c r="I267" s="15">
        <f t="shared" si="4"/>
        <v>992312.9269999999</v>
      </c>
      <c r="K267" s="17">
        <v>323080</v>
      </c>
      <c r="L267" s="17">
        <v>883038</v>
      </c>
    </row>
    <row r="268" spans="1:12" s="16" customFormat="1" ht="33" customHeight="1">
      <c r="A268" s="13" t="s">
        <v>1239</v>
      </c>
      <c r="B268" s="13" t="s">
        <v>1249</v>
      </c>
      <c r="C268" s="14" t="s">
        <v>903</v>
      </c>
      <c r="D268" s="14" t="s">
        <v>904</v>
      </c>
      <c r="E268" s="15">
        <v>316000</v>
      </c>
      <c r="F268" s="15">
        <v>299989.936</v>
      </c>
      <c r="G268" s="15">
        <v>0</v>
      </c>
      <c r="H268" s="15">
        <v>0</v>
      </c>
      <c r="I268" s="15">
        <f t="shared" si="4"/>
        <v>16010.064000000013</v>
      </c>
      <c r="K268" s="17">
        <v>316000</v>
      </c>
      <c r="L268" s="17">
        <v>0</v>
      </c>
    </row>
    <row r="269" spans="1:12" s="16" customFormat="1" ht="33" customHeight="1">
      <c r="A269" s="13" t="s">
        <v>1239</v>
      </c>
      <c r="B269" s="13" t="s">
        <v>1249</v>
      </c>
      <c r="C269" s="14" t="s">
        <v>905</v>
      </c>
      <c r="D269" s="14" t="s">
        <v>906</v>
      </c>
      <c r="E269" s="15">
        <v>647766</v>
      </c>
      <c r="F269" s="15">
        <v>150029.752</v>
      </c>
      <c r="G269" s="15">
        <v>330000</v>
      </c>
      <c r="H269" s="15">
        <v>78593</v>
      </c>
      <c r="I269" s="15">
        <f t="shared" si="4"/>
        <v>89143.24800000002</v>
      </c>
      <c r="K269" s="17">
        <v>160029</v>
      </c>
      <c r="L269" s="17">
        <v>79144</v>
      </c>
    </row>
    <row r="270" spans="1:12" s="16" customFormat="1" ht="33" customHeight="1">
      <c r="A270" s="13" t="s">
        <v>1239</v>
      </c>
      <c r="B270" s="13" t="s">
        <v>1249</v>
      </c>
      <c r="C270" s="14" t="s">
        <v>907</v>
      </c>
      <c r="D270" s="14" t="s">
        <v>908</v>
      </c>
      <c r="E270" s="15">
        <v>337801</v>
      </c>
      <c r="F270" s="15">
        <v>103604.466</v>
      </c>
      <c r="G270" s="15">
        <v>53197</v>
      </c>
      <c r="H270" s="15">
        <v>107426</v>
      </c>
      <c r="I270" s="15">
        <f t="shared" si="4"/>
        <v>73573.53399999999</v>
      </c>
      <c r="K270" s="17">
        <v>102004</v>
      </c>
      <c r="L270" s="17">
        <v>75174</v>
      </c>
    </row>
    <row r="271" spans="1:12" s="16" customFormat="1" ht="33" customHeight="1">
      <c r="A271" s="13" t="s">
        <v>1239</v>
      </c>
      <c r="B271" s="13" t="s">
        <v>1249</v>
      </c>
      <c r="C271" s="14" t="s">
        <v>909</v>
      </c>
      <c r="D271" s="14" t="s">
        <v>910</v>
      </c>
      <c r="E271" s="15">
        <v>1600</v>
      </c>
      <c r="F271" s="15">
        <v>0</v>
      </c>
      <c r="G271" s="15">
        <v>0</v>
      </c>
      <c r="H271" s="15">
        <v>1600</v>
      </c>
      <c r="I271" s="15">
        <f t="shared" si="4"/>
        <v>0</v>
      </c>
      <c r="K271" s="17">
        <v>0</v>
      </c>
      <c r="L271" s="17">
        <v>0</v>
      </c>
    </row>
    <row r="272" spans="1:12" s="16" customFormat="1" ht="33" customHeight="1">
      <c r="A272" s="13" t="s">
        <v>1239</v>
      </c>
      <c r="B272" s="13" t="s">
        <v>1249</v>
      </c>
      <c r="C272" s="14" t="s">
        <v>911</v>
      </c>
      <c r="D272" s="14" t="s">
        <v>912</v>
      </c>
      <c r="E272" s="15">
        <v>72362</v>
      </c>
      <c r="F272" s="15">
        <v>11984.439</v>
      </c>
      <c r="G272" s="15">
        <v>50152</v>
      </c>
      <c r="H272" s="15">
        <v>0</v>
      </c>
      <c r="I272" s="15">
        <f t="shared" si="4"/>
        <v>10225.561000000002</v>
      </c>
      <c r="K272" s="17">
        <v>11910</v>
      </c>
      <c r="L272" s="17">
        <v>10300</v>
      </c>
    </row>
    <row r="273" spans="1:12" s="16" customFormat="1" ht="33" customHeight="1">
      <c r="A273" s="13" t="s">
        <v>1239</v>
      </c>
      <c r="B273" s="13" t="s">
        <v>1249</v>
      </c>
      <c r="C273" s="14" t="s">
        <v>913</v>
      </c>
      <c r="D273" s="14" t="s">
        <v>914</v>
      </c>
      <c r="E273" s="15">
        <v>1420</v>
      </c>
      <c r="F273" s="15">
        <v>0</v>
      </c>
      <c r="G273" s="15">
        <v>0</v>
      </c>
      <c r="H273" s="15">
        <v>0</v>
      </c>
      <c r="I273" s="15">
        <f t="shared" si="4"/>
        <v>1420</v>
      </c>
      <c r="K273" s="17">
        <v>1420</v>
      </c>
      <c r="L273" s="17">
        <v>0</v>
      </c>
    </row>
    <row r="274" spans="1:12" s="16" customFormat="1" ht="33" customHeight="1">
      <c r="A274" s="13" t="s">
        <v>1239</v>
      </c>
      <c r="B274" s="13" t="s">
        <v>1249</v>
      </c>
      <c r="C274" s="14" t="s">
        <v>915</v>
      </c>
      <c r="D274" s="14" t="s">
        <v>916</v>
      </c>
      <c r="E274" s="15">
        <v>2100</v>
      </c>
      <c r="F274" s="15">
        <v>0</v>
      </c>
      <c r="G274" s="15">
        <v>2100</v>
      </c>
      <c r="H274" s="15">
        <v>0</v>
      </c>
      <c r="I274" s="15">
        <f t="shared" si="4"/>
        <v>0</v>
      </c>
      <c r="K274" s="17">
        <v>0</v>
      </c>
      <c r="L274" s="17">
        <v>0</v>
      </c>
    </row>
    <row r="275" spans="1:12" s="16" customFormat="1" ht="33" customHeight="1">
      <c r="A275" s="13" t="s">
        <v>1239</v>
      </c>
      <c r="B275" s="13" t="s">
        <v>1249</v>
      </c>
      <c r="C275" s="14" t="s">
        <v>917</v>
      </c>
      <c r="D275" s="14" t="s">
        <v>918</v>
      </c>
      <c r="E275" s="15">
        <v>2846259</v>
      </c>
      <c r="F275" s="15">
        <v>652034.8</v>
      </c>
      <c r="G275" s="15">
        <v>1324615</v>
      </c>
      <c r="H275" s="15">
        <v>343657</v>
      </c>
      <c r="I275" s="15">
        <f aca="true" t="shared" si="5" ref="I275:I338">+E275-F275-G275-H275</f>
        <v>525952.2000000002</v>
      </c>
      <c r="K275" s="17">
        <v>550981</v>
      </c>
      <c r="L275" s="17">
        <v>627006</v>
      </c>
    </row>
    <row r="276" spans="1:12" s="16" customFormat="1" ht="33" customHeight="1">
      <c r="A276" s="13" t="s">
        <v>1239</v>
      </c>
      <c r="B276" s="13" t="s">
        <v>1249</v>
      </c>
      <c r="C276" s="14" t="s">
        <v>919</v>
      </c>
      <c r="D276" s="14" t="s">
        <v>920</v>
      </c>
      <c r="E276" s="15">
        <v>85000</v>
      </c>
      <c r="F276" s="15">
        <v>0</v>
      </c>
      <c r="G276" s="15">
        <v>22500</v>
      </c>
      <c r="H276" s="15">
        <v>22500</v>
      </c>
      <c r="I276" s="15">
        <f t="shared" si="5"/>
        <v>40000</v>
      </c>
      <c r="K276" s="17">
        <v>7500</v>
      </c>
      <c r="L276" s="17">
        <v>32500</v>
      </c>
    </row>
    <row r="277" spans="1:12" s="16" customFormat="1" ht="33" customHeight="1">
      <c r="A277" s="13" t="s">
        <v>1239</v>
      </c>
      <c r="B277" s="13" t="s">
        <v>1249</v>
      </c>
      <c r="C277" s="14" t="s">
        <v>921</v>
      </c>
      <c r="D277" s="14" t="s">
        <v>922</v>
      </c>
      <c r="E277" s="15">
        <v>5377901</v>
      </c>
      <c r="F277" s="15">
        <v>3133060.423</v>
      </c>
      <c r="G277" s="15">
        <v>876500</v>
      </c>
      <c r="H277" s="15">
        <v>400000</v>
      </c>
      <c r="I277" s="15">
        <f t="shared" si="5"/>
        <v>968340.577</v>
      </c>
      <c r="K277" s="17">
        <v>777831</v>
      </c>
      <c r="L277" s="17">
        <v>3323570</v>
      </c>
    </row>
    <row r="278" spans="1:12" s="16" customFormat="1" ht="33" customHeight="1">
      <c r="A278" s="13" t="s">
        <v>1239</v>
      </c>
      <c r="B278" s="13" t="s">
        <v>1249</v>
      </c>
      <c r="C278" s="14" t="s">
        <v>923</v>
      </c>
      <c r="D278" s="14" t="s">
        <v>924</v>
      </c>
      <c r="E278" s="15">
        <v>113103</v>
      </c>
      <c r="F278" s="15">
        <v>40418.191</v>
      </c>
      <c r="G278" s="15">
        <v>33900</v>
      </c>
      <c r="H278" s="15">
        <v>33900</v>
      </c>
      <c r="I278" s="15">
        <f t="shared" si="5"/>
        <v>4884.809000000008</v>
      </c>
      <c r="K278" s="17">
        <v>11300</v>
      </c>
      <c r="L278" s="17">
        <v>34003</v>
      </c>
    </row>
    <row r="279" spans="1:12" s="16" customFormat="1" ht="33" customHeight="1">
      <c r="A279" s="13" t="s">
        <v>1239</v>
      </c>
      <c r="B279" s="13" t="s">
        <v>1249</v>
      </c>
      <c r="C279" s="14" t="s">
        <v>925</v>
      </c>
      <c r="D279" s="14" t="s">
        <v>926</v>
      </c>
      <c r="E279" s="15">
        <v>250000</v>
      </c>
      <c r="F279" s="15">
        <v>0</v>
      </c>
      <c r="G279" s="15">
        <v>60000</v>
      </c>
      <c r="H279" s="15">
        <v>80000</v>
      </c>
      <c r="I279" s="15">
        <f t="shared" si="5"/>
        <v>110000</v>
      </c>
      <c r="K279" s="17">
        <v>20000</v>
      </c>
      <c r="L279" s="17">
        <v>90000</v>
      </c>
    </row>
    <row r="280" spans="1:12" s="16" customFormat="1" ht="33" customHeight="1">
      <c r="A280" s="13" t="s">
        <v>1239</v>
      </c>
      <c r="B280" s="13" t="s">
        <v>1249</v>
      </c>
      <c r="C280" s="14" t="s">
        <v>927</v>
      </c>
      <c r="D280" s="14" t="s">
        <v>928</v>
      </c>
      <c r="E280" s="15">
        <v>522369</v>
      </c>
      <c r="F280" s="15">
        <v>403736.33</v>
      </c>
      <c r="G280" s="15">
        <v>0</v>
      </c>
      <c r="H280" s="15">
        <v>0</v>
      </c>
      <c r="I280" s="15">
        <f t="shared" si="5"/>
        <v>118632.66999999998</v>
      </c>
      <c r="K280" s="17">
        <v>351132</v>
      </c>
      <c r="L280" s="17">
        <v>171237</v>
      </c>
    </row>
    <row r="281" spans="1:12" s="16" customFormat="1" ht="33" customHeight="1">
      <c r="A281" s="13" t="s">
        <v>1239</v>
      </c>
      <c r="B281" s="13" t="s">
        <v>1249</v>
      </c>
      <c r="C281" s="14" t="s">
        <v>929</v>
      </c>
      <c r="D281" s="14" t="s">
        <v>930</v>
      </c>
      <c r="E281" s="15">
        <v>6237484</v>
      </c>
      <c r="F281" s="15">
        <v>2546067.067</v>
      </c>
      <c r="G281" s="15">
        <v>1970776</v>
      </c>
      <c r="H281" s="15">
        <v>221587</v>
      </c>
      <c r="I281" s="15">
        <f t="shared" si="5"/>
        <v>1499053.9330000002</v>
      </c>
      <c r="K281" s="17">
        <v>3919564</v>
      </c>
      <c r="L281" s="17">
        <v>125557</v>
      </c>
    </row>
    <row r="282" spans="1:12" s="16" customFormat="1" ht="33" customHeight="1">
      <c r="A282" s="13" t="s">
        <v>1239</v>
      </c>
      <c r="B282" s="13" t="s">
        <v>1249</v>
      </c>
      <c r="C282" s="14" t="s">
        <v>931</v>
      </c>
      <c r="D282" s="14" t="s">
        <v>932</v>
      </c>
      <c r="E282" s="15">
        <v>1200</v>
      </c>
      <c r="F282" s="15">
        <v>0</v>
      </c>
      <c r="G282" s="15">
        <v>1200</v>
      </c>
      <c r="H282" s="15">
        <v>0</v>
      </c>
      <c r="I282" s="15">
        <f t="shared" si="5"/>
        <v>0</v>
      </c>
      <c r="K282" s="17">
        <v>0</v>
      </c>
      <c r="L282" s="17">
        <v>0</v>
      </c>
    </row>
    <row r="283" spans="1:12" s="16" customFormat="1" ht="33" customHeight="1">
      <c r="A283" s="13" t="s">
        <v>1239</v>
      </c>
      <c r="B283" s="13" t="s">
        <v>1249</v>
      </c>
      <c r="C283" s="14" t="s">
        <v>933</v>
      </c>
      <c r="D283" s="14" t="s">
        <v>934</v>
      </c>
      <c r="E283" s="15">
        <v>7657</v>
      </c>
      <c r="F283" s="15">
        <v>0</v>
      </c>
      <c r="G283" s="15">
        <v>7657</v>
      </c>
      <c r="H283" s="15">
        <v>0</v>
      </c>
      <c r="I283" s="15">
        <f t="shared" si="5"/>
        <v>0</v>
      </c>
      <c r="K283" s="17">
        <v>0</v>
      </c>
      <c r="L283" s="17">
        <v>0</v>
      </c>
    </row>
    <row r="284" spans="1:12" s="16" customFormat="1" ht="33" customHeight="1">
      <c r="A284" s="13" t="s">
        <v>1239</v>
      </c>
      <c r="B284" s="13" t="s">
        <v>1249</v>
      </c>
      <c r="C284" s="14" t="s">
        <v>935</v>
      </c>
      <c r="D284" s="14" t="s">
        <v>936</v>
      </c>
      <c r="E284" s="15">
        <v>1821955</v>
      </c>
      <c r="F284" s="15">
        <v>0</v>
      </c>
      <c r="G284" s="15">
        <v>226600</v>
      </c>
      <c r="H284" s="15">
        <v>730842</v>
      </c>
      <c r="I284" s="15">
        <f t="shared" si="5"/>
        <v>864513</v>
      </c>
      <c r="K284" s="17">
        <v>0</v>
      </c>
      <c r="L284" s="17">
        <v>864513</v>
      </c>
    </row>
    <row r="285" spans="1:12" s="16" customFormat="1" ht="33" customHeight="1">
      <c r="A285" s="13" t="s">
        <v>1239</v>
      </c>
      <c r="B285" s="13" t="s">
        <v>1249</v>
      </c>
      <c r="C285" s="14" t="s">
        <v>937</v>
      </c>
      <c r="D285" s="14" t="s">
        <v>938</v>
      </c>
      <c r="E285" s="15">
        <v>313985</v>
      </c>
      <c r="F285" s="15">
        <v>87310.117</v>
      </c>
      <c r="G285" s="15">
        <v>103500</v>
      </c>
      <c r="H285" s="15">
        <v>78007</v>
      </c>
      <c r="I285" s="15">
        <f t="shared" si="5"/>
        <v>45167.883</v>
      </c>
      <c r="K285" s="17">
        <v>132478</v>
      </c>
      <c r="L285" s="17">
        <v>0</v>
      </c>
    </row>
    <row r="286" spans="1:12" s="16" customFormat="1" ht="33" customHeight="1">
      <c r="A286" s="13" t="s">
        <v>1239</v>
      </c>
      <c r="B286" s="13" t="s">
        <v>1249</v>
      </c>
      <c r="C286" s="14" t="s">
        <v>939</v>
      </c>
      <c r="D286" s="14" t="s">
        <v>940</v>
      </c>
      <c r="E286" s="15">
        <v>4167569</v>
      </c>
      <c r="F286" s="15">
        <v>1229677.893</v>
      </c>
      <c r="G286" s="15">
        <v>1204590</v>
      </c>
      <c r="H286" s="15">
        <v>1135826</v>
      </c>
      <c r="I286" s="15">
        <f t="shared" si="5"/>
        <v>597475.1069999998</v>
      </c>
      <c r="K286" s="17">
        <v>795259</v>
      </c>
      <c r="L286" s="17">
        <v>1031894</v>
      </c>
    </row>
    <row r="287" spans="1:12" s="16" customFormat="1" ht="33" customHeight="1">
      <c r="A287" s="13" t="s">
        <v>1239</v>
      </c>
      <c r="B287" s="13" t="s">
        <v>1249</v>
      </c>
      <c r="C287" s="14" t="s">
        <v>941</v>
      </c>
      <c r="D287" s="14" t="s">
        <v>942</v>
      </c>
      <c r="E287" s="15">
        <v>43575</v>
      </c>
      <c r="F287" s="15">
        <v>0</v>
      </c>
      <c r="G287" s="15">
        <v>0</v>
      </c>
      <c r="H287" s="15">
        <v>15750</v>
      </c>
      <c r="I287" s="15">
        <f t="shared" si="5"/>
        <v>27825</v>
      </c>
      <c r="K287" s="17">
        <v>0</v>
      </c>
      <c r="L287" s="17">
        <v>27825</v>
      </c>
    </row>
    <row r="288" spans="1:12" s="16" customFormat="1" ht="33" customHeight="1">
      <c r="A288" s="13" t="s">
        <v>1239</v>
      </c>
      <c r="B288" s="13" t="s">
        <v>1249</v>
      </c>
      <c r="C288" s="14" t="s">
        <v>943</v>
      </c>
      <c r="D288" s="14" t="s">
        <v>944</v>
      </c>
      <c r="E288" s="15">
        <v>30000</v>
      </c>
      <c r="F288" s="15">
        <v>0</v>
      </c>
      <c r="G288" s="15">
        <v>4500</v>
      </c>
      <c r="H288" s="15">
        <v>10500</v>
      </c>
      <c r="I288" s="15">
        <f t="shared" si="5"/>
        <v>15000</v>
      </c>
      <c r="K288" s="17">
        <v>1500</v>
      </c>
      <c r="L288" s="17">
        <v>13500</v>
      </c>
    </row>
    <row r="289" spans="1:12" s="16" customFormat="1" ht="33" customHeight="1">
      <c r="A289" s="13" t="s">
        <v>1239</v>
      </c>
      <c r="B289" s="13" t="s">
        <v>1249</v>
      </c>
      <c r="C289" s="14" t="s">
        <v>945</v>
      </c>
      <c r="D289" s="14" t="s">
        <v>946</v>
      </c>
      <c r="E289" s="15">
        <v>3769278</v>
      </c>
      <c r="F289" s="15">
        <v>1521777.1749999998</v>
      </c>
      <c r="G289" s="15">
        <v>642600</v>
      </c>
      <c r="H289" s="15">
        <v>542600</v>
      </c>
      <c r="I289" s="15">
        <f t="shared" si="5"/>
        <v>1062300.8250000002</v>
      </c>
      <c r="K289" s="17">
        <v>615307</v>
      </c>
      <c r="L289" s="17">
        <v>1968771</v>
      </c>
    </row>
    <row r="290" spans="1:12" s="16" customFormat="1" ht="33" customHeight="1">
      <c r="A290" s="13" t="s">
        <v>1239</v>
      </c>
      <c r="B290" s="13" t="s">
        <v>1249</v>
      </c>
      <c r="C290" s="14" t="s">
        <v>947</v>
      </c>
      <c r="D290" s="14" t="s">
        <v>948</v>
      </c>
      <c r="E290" s="15">
        <v>35484</v>
      </c>
      <c r="F290" s="15">
        <v>0</v>
      </c>
      <c r="G290" s="15">
        <v>35484</v>
      </c>
      <c r="H290" s="15">
        <v>0</v>
      </c>
      <c r="I290" s="15">
        <f t="shared" si="5"/>
        <v>0</v>
      </c>
      <c r="K290" s="17">
        <v>0</v>
      </c>
      <c r="L290" s="17">
        <v>0</v>
      </c>
    </row>
    <row r="291" spans="1:12" s="16" customFormat="1" ht="33" customHeight="1">
      <c r="A291" s="13" t="s">
        <v>1239</v>
      </c>
      <c r="B291" s="13" t="s">
        <v>1249</v>
      </c>
      <c r="C291" s="14" t="s">
        <v>949</v>
      </c>
      <c r="D291" s="14" t="s">
        <v>950</v>
      </c>
      <c r="E291" s="15">
        <v>35198</v>
      </c>
      <c r="F291" s="15">
        <v>35197.953</v>
      </c>
      <c r="G291" s="15">
        <v>0</v>
      </c>
      <c r="H291" s="15">
        <v>0</v>
      </c>
      <c r="I291" s="15">
        <f t="shared" si="5"/>
        <v>0.046999999998661224</v>
      </c>
      <c r="K291" s="17">
        <v>35198</v>
      </c>
      <c r="L291" s="17">
        <v>0</v>
      </c>
    </row>
    <row r="292" spans="1:12" s="16" customFormat="1" ht="33" customHeight="1">
      <c r="A292" s="13" t="s">
        <v>1239</v>
      </c>
      <c r="B292" s="13" t="s">
        <v>1249</v>
      </c>
      <c r="C292" s="14" t="s">
        <v>951</v>
      </c>
      <c r="D292" s="14" t="s">
        <v>952</v>
      </c>
      <c r="E292" s="15">
        <v>65385</v>
      </c>
      <c r="F292" s="15">
        <v>0</v>
      </c>
      <c r="G292" s="15">
        <v>33395</v>
      </c>
      <c r="H292" s="15">
        <v>0</v>
      </c>
      <c r="I292" s="15">
        <f t="shared" si="5"/>
        <v>31990</v>
      </c>
      <c r="K292" s="17">
        <v>31990</v>
      </c>
      <c r="L292" s="17">
        <v>0</v>
      </c>
    </row>
    <row r="293" spans="1:12" s="16" customFormat="1" ht="33" customHeight="1">
      <c r="A293" s="13" t="s">
        <v>1239</v>
      </c>
      <c r="B293" s="13" t="s">
        <v>1249</v>
      </c>
      <c r="C293" s="14" t="s">
        <v>953</v>
      </c>
      <c r="D293" s="14" t="s">
        <v>954</v>
      </c>
      <c r="E293" s="15">
        <v>11000</v>
      </c>
      <c r="F293" s="15">
        <v>0</v>
      </c>
      <c r="G293" s="15">
        <v>0</v>
      </c>
      <c r="H293" s="15">
        <v>0</v>
      </c>
      <c r="I293" s="15">
        <f t="shared" si="5"/>
        <v>11000</v>
      </c>
      <c r="K293" s="17">
        <v>11000</v>
      </c>
      <c r="L293" s="17">
        <v>0</v>
      </c>
    </row>
    <row r="294" spans="1:12" s="16" customFormat="1" ht="33" customHeight="1">
      <c r="A294" s="13" t="s">
        <v>1239</v>
      </c>
      <c r="B294" s="13" t="s">
        <v>1249</v>
      </c>
      <c r="C294" s="14" t="s">
        <v>955</v>
      </c>
      <c r="D294" s="14" t="s">
        <v>956</v>
      </c>
      <c r="E294" s="15">
        <v>213803</v>
      </c>
      <c r="F294" s="15">
        <v>0</v>
      </c>
      <c r="G294" s="15">
        <v>23144</v>
      </c>
      <c r="H294" s="15">
        <v>172730</v>
      </c>
      <c r="I294" s="15">
        <f t="shared" si="5"/>
        <v>17929</v>
      </c>
      <c r="K294" s="17">
        <v>9250</v>
      </c>
      <c r="L294" s="17">
        <v>8679</v>
      </c>
    </row>
    <row r="295" spans="1:12" s="16" customFormat="1" ht="33" customHeight="1">
      <c r="A295" s="13" t="s">
        <v>1239</v>
      </c>
      <c r="B295" s="13" t="s">
        <v>1249</v>
      </c>
      <c r="C295" s="14" t="s">
        <v>957</v>
      </c>
      <c r="D295" s="14" t="s">
        <v>958</v>
      </c>
      <c r="E295" s="15">
        <v>2913202</v>
      </c>
      <c r="F295" s="15">
        <v>990540.1140000001</v>
      </c>
      <c r="G295" s="15">
        <v>935964</v>
      </c>
      <c r="H295" s="15">
        <v>568353</v>
      </c>
      <c r="I295" s="15">
        <f t="shared" si="5"/>
        <v>418344.88599999994</v>
      </c>
      <c r="K295" s="17">
        <v>853001</v>
      </c>
      <c r="L295" s="17">
        <v>555884</v>
      </c>
    </row>
    <row r="296" spans="1:12" s="16" customFormat="1" ht="33" customHeight="1">
      <c r="A296" s="13" t="s">
        <v>1239</v>
      </c>
      <c r="B296" s="13" t="s">
        <v>1249</v>
      </c>
      <c r="C296" s="14" t="s">
        <v>959</v>
      </c>
      <c r="D296" s="14" t="s">
        <v>960</v>
      </c>
      <c r="E296" s="15">
        <v>60000</v>
      </c>
      <c r="F296" s="15">
        <v>0</v>
      </c>
      <c r="G296" s="15">
        <v>0</v>
      </c>
      <c r="H296" s="15">
        <v>20000</v>
      </c>
      <c r="I296" s="15">
        <f t="shared" si="5"/>
        <v>40000</v>
      </c>
      <c r="K296" s="17">
        <v>0</v>
      </c>
      <c r="L296" s="17">
        <v>40000</v>
      </c>
    </row>
    <row r="297" spans="1:12" s="16" customFormat="1" ht="33" customHeight="1">
      <c r="A297" s="13" t="s">
        <v>1239</v>
      </c>
      <c r="B297" s="13" t="s">
        <v>1249</v>
      </c>
      <c r="C297" s="14" t="s">
        <v>961</v>
      </c>
      <c r="D297" s="14" t="s">
        <v>962</v>
      </c>
      <c r="E297" s="15">
        <v>1837526</v>
      </c>
      <c r="F297" s="15">
        <v>630342.0349999999</v>
      </c>
      <c r="G297" s="15">
        <v>529954</v>
      </c>
      <c r="H297" s="15">
        <v>357308</v>
      </c>
      <c r="I297" s="15">
        <f t="shared" si="5"/>
        <v>319921.9650000001</v>
      </c>
      <c r="K297" s="17">
        <v>453096</v>
      </c>
      <c r="L297" s="17">
        <v>497168</v>
      </c>
    </row>
    <row r="298" spans="1:12" s="16" customFormat="1" ht="33" customHeight="1">
      <c r="A298" s="13" t="s">
        <v>1239</v>
      </c>
      <c r="B298" s="13" t="s">
        <v>1249</v>
      </c>
      <c r="C298" s="14" t="s">
        <v>963</v>
      </c>
      <c r="D298" s="14" t="s">
        <v>964</v>
      </c>
      <c r="E298" s="15">
        <v>1833222</v>
      </c>
      <c r="F298" s="15">
        <v>575233.9920000001</v>
      </c>
      <c r="G298" s="15">
        <v>842119</v>
      </c>
      <c r="H298" s="15">
        <f>429966-14097</f>
        <v>415869</v>
      </c>
      <c r="I298" s="15">
        <f t="shared" si="5"/>
        <v>0.007999999914318323</v>
      </c>
      <c r="K298" s="17">
        <v>305137</v>
      </c>
      <c r="L298" s="17">
        <v>256000</v>
      </c>
    </row>
    <row r="299" spans="1:12" s="16" customFormat="1" ht="33" customHeight="1">
      <c r="A299" s="13" t="s">
        <v>1239</v>
      </c>
      <c r="B299" s="13" t="s">
        <v>1249</v>
      </c>
      <c r="C299" s="14" t="s">
        <v>965</v>
      </c>
      <c r="D299" s="14" t="s">
        <v>966</v>
      </c>
      <c r="E299" s="15">
        <v>6256141</v>
      </c>
      <c r="F299" s="15">
        <v>785317.269</v>
      </c>
      <c r="G299" s="15">
        <v>1541128</v>
      </c>
      <c r="H299" s="15">
        <v>1731459</v>
      </c>
      <c r="I299" s="15">
        <f t="shared" si="5"/>
        <v>2198236.7309999997</v>
      </c>
      <c r="K299" s="17">
        <v>766933</v>
      </c>
      <c r="L299" s="17">
        <v>2216621</v>
      </c>
    </row>
    <row r="300" spans="1:12" s="16" customFormat="1" ht="33" customHeight="1">
      <c r="A300" s="13" t="s">
        <v>1239</v>
      </c>
      <c r="B300" s="13" t="s">
        <v>1249</v>
      </c>
      <c r="C300" s="14" t="s">
        <v>967</v>
      </c>
      <c r="D300" s="14" t="s">
        <v>968</v>
      </c>
      <c r="E300" s="15">
        <v>1000000</v>
      </c>
      <c r="F300" s="15">
        <v>0</v>
      </c>
      <c r="G300" s="15">
        <v>0</v>
      </c>
      <c r="H300" s="15">
        <v>0</v>
      </c>
      <c r="I300" s="15">
        <f t="shared" si="5"/>
        <v>1000000</v>
      </c>
      <c r="K300" s="17">
        <v>0</v>
      </c>
      <c r="L300" s="17">
        <v>1000000</v>
      </c>
    </row>
    <row r="301" spans="1:12" s="16" customFormat="1" ht="33" customHeight="1">
      <c r="A301" s="13" t="s">
        <v>1239</v>
      </c>
      <c r="B301" s="13" t="s">
        <v>1249</v>
      </c>
      <c r="C301" s="14" t="s">
        <v>969</v>
      </c>
      <c r="D301" s="14" t="s">
        <v>970</v>
      </c>
      <c r="E301" s="15">
        <v>145136</v>
      </c>
      <c r="F301" s="15">
        <v>0</v>
      </c>
      <c r="G301" s="15">
        <v>26608</v>
      </c>
      <c r="H301" s="15">
        <v>26858</v>
      </c>
      <c r="I301" s="15">
        <f t="shared" si="5"/>
        <v>91670</v>
      </c>
      <c r="K301" s="17">
        <v>23085</v>
      </c>
      <c r="L301" s="17">
        <v>68585</v>
      </c>
    </row>
    <row r="302" spans="1:12" s="16" customFormat="1" ht="33" customHeight="1">
      <c r="A302" s="13" t="s">
        <v>1239</v>
      </c>
      <c r="B302" s="13" t="s">
        <v>1249</v>
      </c>
      <c r="C302" s="14" t="s">
        <v>971</v>
      </c>
      <c r="D302" s="14" t="s">
        <v>972</v>
      </c>
      <c r="E302" s="15">
        <v>380000</v>
      </c>
      <c r="F302" s="15">
        <v>0</v>
      </c>
      <c r="G302" s="15">
        <v>60000</v>
      </c>
      <c r="H302" s="15">
        <v>150000</v>
      </c>
      <c r="I302" s="15">
        <f t="shared" si="5"/>
        <v>170000</v>
      </c>
      <c r="K302" s="17">
        <v>20000</v>
      </c>
      <c r="L302" s="17">
        <v>150000</v>
      </c>
    </row>
    <row r="303" spans="1:12" s="16" customFormat="1" ht="33" customHeight="1">
      <c r="A303" s="13" t="s">
        <v>1239</v>
      </c>
      <c r="B303" s="13" t="s">
        <v>1249</v>
      </c>
      <c r="C303" s="14" t="s">
        <v>973</v>
      </c>
      <c r="D303" s="14" t="s">
        <v>974</v>
      </c>
      <c r="E303" s="15">
        <v>2279144</v>
      </c>
      <c r="F303" s="15">
        <v>17330.739</v>
      </c>
      <c r="G303" s="15">
        <v>1104874</v>
      </c>
      <c r="H303" s="15">
        <v>528268</v>
      </c>
      <c r="I303" s="15">
        <f t="shared" si="5"/>
        <v>628671.2609999999</v>
      </c>
      <c r="K303" s="17">
        <v>251600</v>
      </c>
      <c r="L303" s="17">
        <v>394402</v>
      </c>
    </row>
    <row r="304" spans="1:12" s="16" customFormat="1" ht="33" customHeight="1">
      <c r="A304" s="13" t="s">
        <v>1239</v>
      </c>
      <c r="B304" s="13" t="s">
        <v>1249</v>
      </c>
      <c r="C304" s="14" t="s">
        <v>975</v>
      </c>
      <c r="D304" s="14" t="s">
        <v>976</v>
      </c>
      <c r="E304" s="15">
        <v>171124</v>
      </c>
      <c r="F304" s="15">
        <v>0</v>
      </c>
      <c r="G304" s="15">
        <v>0</v>
      </c>
      <c r="H304" s="15">
        <v>0</v>
      </c>
      <c r="I304" s="15">
        <f t="shared" si="5"/>
        <v>171124</v>
      </c>
      <c r="K304" s="17">
        <v>0</v>
      </c>
      <c r="L304" s="17">
        <v>171124</v>
      </c>
    </row>
    <row r="305" spans="1:12" s="16" customFormat="1" ht="33" customHeight="1">
      <c r="A305" s="13" t="s">
        <v>1239</v>
      </c>
      <c r="B305" s="13" t="s">
        <v>1249</v>
      </c>
      <c r="C305" s="14" t="s">
        <v>977</v>
      </c>
      <c r="D305" s="14" t="s">
        <v>978</v>
      </c>
      <c r="E305" s="15">
        <v>610700</v>
      </c>
      <c r="F305" s="15">
        <v>39936</v>
      </c>
      <c r="G305" s="15">
        <v>124200</v>
      </c>
      <c r="H305" s="15">
        <v>126000</v>
      </c>
      <c r="I305" s="15">
        <f t="shared" si="5"/>
        <v>320564</v>
      </c>
      <c r="K305" s="17">
        <v>71750</v>
      </c>
      <c r="L305" s="17">
        <v>288750</v>
      </c>
    </row>
    <row r="306" spans="1:12" s="16" customFormat="1" ht="33" customHeight="1">
      <c r="A306" s="13" t="s">
        <v>1239</v>
      </c>
      <c r="B306" s="13" t="s">
        <v>1249</v>
      </c>
      <c r="C306" s="14" t="s">
        <v>979</v>
      </c>
      <c r="D306" s="14" t="s">
        <v>980</v>
      </c>
      <c r="E306" s="15">
        <v>20000</v>
      </c>
      <c r="F306" s="15">
        <v>0</v>
      </c>
      <c r="G306" s="15">
        <v>0</v>
      </c>
      <c r="H306" s="15">
        <v>0</v>
      </c>
      <c r="I306" s="15">
        <f t="shared" si="5"/>
        <v>20000</v>
      </c>
      <c r="K306" s="17">
        <v>0</v>
      </c>
      <c r="L306" s="17">
        <v>20000</v>
      </c>
    </row>
    <row r="307" spans="1:12" s="16" customFormat="1" ht="33" customHeight="1">
      <c r="A307" s="13" t="s">
        <v>1239</v>
      </c>
      <c r="B307" s="13" t="s">
        <v>1249</v>
      </c>
      <c r="C307" s="14" t="s">
        <v>981</v>
      </c>
      <c r="D307" s="14" t="s">
        <v>982</v>
      </c>
      <c r="E307" s="15">
        <v>269450</v>
      </c>
      <c r="F307" s="15">
        <v>0</v>
      </c>
      <c r="G307" s="15">
        <v>0</v>
      </c>
      <c r="H307" s="15">
        <v>0</v>
      </c>
      <c r="I307" s="15">
        <f t="shared" si="5"/>
        <v>269450</v>
      </c>
      <c r="K307" s="17">
        <v>0</v>
      </c>
      <c r="L307" s="17">
        <v>269450</v>
      </c>
    </row>
    <row r="308" spans="1:12" s="16" customFormat="1" ht="33" customHeight="1">
      <c r="A308" s="13" t="s">
        <v>1239</v>
      </c>
      <c r="B308" s="13" t="s">
        <v>1249</v>
      </c>
      <c r="C308" s="14" t="s">
        <v>983</v>
      </c>
      <c r="D308" s="14" t="s">
        <v>984</v>
      </c>
      <c r="E308" s="15">
        <v>2866000</v>
      </c>
      <c r="F308" s="15">
        <v>173215.22300000003</v>
      </c>
      <c r="G308" s="15">
        <v>780401</v>
      </c>
      <c r="H308" s="15">
        <v>805700</v>
      </c>
      <c r="I308" s="15">
        <f t="shared" si="5"/>
        <v>1106683.7769999998</v>
      </c>
      <c r="K308" s="17">
        <v>94070</v>
      </c>
      <c r="L308" s="17">
        <v>1185829</v>
      </c>
    </row>
    <row r="309" spans="1:12" s="16" customFormat="1" ht="33" customHeight="1">
      <c r="A309" s="13" t="s">
        <v>1239</v>
      </c>
      <c r="B309" s="13" t="s">
        <v>1249</v>
      </c>
      <c r="C309" s="14" t="s">
        <v>985</v>
      </c>
      <c r="D309" s="14" t="s">
        <v>986</v>
      </c>
      <c r="E309" s="15">
        <v>334455</v>
      </c>
      <c r="F309" s="15">
        <v>186802.489</v>
      </c>
      <c r="G309" s="15">
        <f>169259-21606</f>
        <v>147653</v>
      </c>
      <c r="H309" s="15">
        <v>0</v>
      </c>
      <c r="I309" s="15">
        <f t="shared" si="5"/>
        <v>-0.489000000001397</v>
      </c>
      <c r="K309" s="17">
        <v>165196</v>
      </c>
      <c r="L309" s="17">
        <v>0</v>
      </c>
    </row>
    <row r="310" spans="1:12" s="16" customFormat="1" ht="33" customHeight="1">
      <c r="A310" s="13" t="s">
        <v>1239</v>
      </c>
      <c r="B310" s="13" t="s">
        <v>1249</v>
      </c>
      <c r="C310" s="14" t="s">
        <v>987</v>
      </c>
      <c r="D310" s="14" t="s">
        <v>988</v>
      </c>
      <c r="E310" s="15">
        <v>956050</v>
      </c>
      <c r="F310" s="15">
        <v>0</v>
      </c>
      <c r="G310" s="15">
        <v>0</v>
      </c>
      <c r="H310" s="15">
        <v>155650</v>
      </c>
      <c r="I310" s="15">
        <f t="shared" si="5"/>
        <v>800400</v>
      </c>
      <c r="K310" s="17">
        <v>0</v>
      </c>
      <c r="L310" s="17">
        <v>800400</v>
      </c>
    </row>
    <row r="311" spans="1:12" s="16" customFormat="1" ht="33" customHeight="1">
      <c r="A311" s="13" t="s">
        <v>1239</v>
      </c>
      <c r="B311" s="13" t="s">
        <v>1249</v>
      </c>
      <c r="C311" s="14" t="s">
        <v>989</v>
      </c>
      <c r="D311" s="14" t="s">
        <v>990</v>
      </c>
      <c r="E311" s="15">
        <v>531000</v>
      </c>
      <c r="F311" s="15">
        <v>0</v>
      </c>
      <c r="G311" s="15">
        <v>0</v>
      </c>
      <c r="H311" s="15">
        <v>41200</v>
      </c>
      <c r="I311" s="15">
        <f t="shared" si="5"/>
        <v>489800</v>
      </c>
      <c r="K311" s="17">
        <v>0</v>
      </c>
      <c r="L311" s="17">
        <v>489800</v>
      </c>
    </row>
    <row r="312" spans="1:12" s="16" customFormat="1" ht="33" customHeight="1">
      <c r="A312" s="13" t="s">
        <v>1240</v>
      </c>
      <c r="B312" s="13" t="s">
        <v>1249</v>
      </c>
      <c r="C312" s="14" t="s">
        <v>991</v>
      </c>
      <c r="D312" s="14" t="s">
        <v>992</v>
      </c>
      <c r="E312" s="15">
        <v>1116</v>
      </c>
      <c r="F312" s="15">
        <v>0</v>
      </c>
      <c r="G312" s="15">
        <v>0</v>
      </c>
      <c r="H312" s="15">
        <v>0</v>
      </c>
      <c r="I312" s="15">
        <f t="shared" si="5"/>
        <v>1116</v>
      </c>
      <c r="K312" s="17">
        <v>1116</v>
      </c>
      <c r="L312" s="17">
        <v>0</v>
      </c>
    </row>
    <row r="313" spans="1:12" s="16" customFormat="1" ht="33" customHeight="1">
      <c r="A313" s="13" t="s">
        <v>1240</v>
      </c>
      <c r="B313" s="13" t="s">
        <v>1249</v>
      </c>
      <c r="C313" s="14" t="s">
        <v>993</v>
      </c>
      <c r="D313" s="14" t="s">
        <v>994</v>
      </c>
      <c r="E313" s="15">
        <v>422742</v>
      </c>
      <c r="F313" s="15">
        <v>392742.391</v>
      </c>
      <c r="G313" s="15">
        <v>30000</v>
      </c>
      <c r="H313" s="15">
        <v>0</v>
      </c>
      <c r="I313" s="15">
        <f t="shared" si="5"/>
        <v>-0.39100000000325963</v>
      </c>
      <c r="K313" s="17">
        <v>392742</v>
      </c>
      <c r="L313" s="17">
        <v>0</v>
      </c>
    </row>
    <row r="314" spans="1:12" s="16" customFormat="1" ht="33" customHeight="1">
      <c r="A314" s="13" t="s">
        <v>1240</v>
      </c>
      <c r="B314" s="13" t="s">
        <v>1249</v>
      </c>
      <c r="C314" s="14" t="s">
        <v>995</v>
      </c>
      <c r="D314" s="14" t="s">
        <v>996</v>
      </c>
      <c r="E314" s="15">
        <v>29180</v>
      </c>
      <c r="F314" s="15">
        <v>3584.978</v>
      </c>
      <c r="G314" s="15">
        <v>9000</v>
      </c>
      <c r="H314" s="15">
        <v>9000</v>
      </c>
      <c r="I314" s="15">
        <f t="shared" si="5"/>
        <v>7595.022000000001</v>
      </c>
      <c r="K314" s="17">
        <v>2180</v>
      </c>
      <c r="L314" s="17">
        <v>9000</v>
      </c>
    </row>
    <row r="315" spans="1:12" s="16" customFormat="1" ht="33" customHeight="1">
      <c r="A315" s="13" t="s">
        <v>1240</v>
      </c>
      <c r="B315" s="13" t="s">
        <v>1249</v>
      </c>
      <c r="C315" s="14" t="s">
        <v>997</v>
      </c>
      <c r="D315" s="14" t="s">
        <v>998</v>
      </c>
      <c r="E315" s="15">
        <v>96750</v>
      </c>
      <c r="F315" s="15">
        <v>0</v>
      </c>
      <c r="G315" s="15">
        <v>15330</v>
      </c>
      <c r="H315" s="15">
        <v>29990</v>
      </c>
      <c r="I315" s="15">
        <f t="shared" si="5"/>
        <v>51430</v>
      </c>
      <c r="K315" s="17">
        <v>0</v>
      </c>
      <c r="L315" s="17">
        <v>51430</v>
      </c>
    </row>
    <row r="316" spans="1:12" s="16" customFormat="1" ht="33" customHeight="1">
      <c r="A316" s="13" t="s">
        <v>1240</v>
      </c>
      <c r="B316" s="13" t="s">
        <v>1249</v>
      </c>
      <c r="C316" s="14" t="s">
        <v>999</v>
      </c>
      <c r="D316" s="14" t="s">
        <v>1000</v>
      </c>
      <c r="E316" s="15">
        <v>2219224</v>
      </c>
      <c r="F316" s="15">
        <v>96549.589</v>
      </c>
      <c r="G316" s="15">
        <v>687626</v>
      </c>
      <c r="H316" s="15">
        <v>615000</v>
      </c>
      <c r="I316" s="15">
        <f t="shared" si="5"/>
        <v>820048.4109999998</v>
      </c>
      <c r="K316" s="17">
        <v>301598</v>
      </c>
      <c r="L316" s="17">
        <v>615000</v>
      </c>
    </row>
    <row r="317" spans="1:12" s="16" customFormat="1" ht="33" customHeight="1">
      <c r="A317" s="13" t="s">
        <v>1240</v>
      </c>
      <c r="B317" s="13" t="s">
        <v>1249</v>
      </c>
      <c r="C317" s="14" t="s">
        <v>1001</v>
      </c>
      <c r="D317" s="14" t="s">
        <v>1002</v>
      </c>
      <c r="E317" s="15">
        <v>2179004</v>
      </c>
      <c r="F317" s="15">
        <v>1289817.28</v>
      </c>
      <c r="G317" s="15">
        <v>50318</v>
      </c>
      <c r="H317" s="15">
        <v>51000</v>
      </c>
      <c r="I317" s="15">
        <f t="shared" si="5"/>
        <v>787868.72</v>
      </c>
      <c r="K317" s="17">
        <v>1299827</v>
      </c>
      <c r="L317" s="17">
        <v>777859</v>
      </c>
    </row>
    <row r="318" spans="1:12" s="16" customFormat="1" ht="33" customHeight="1">
      <c r="A318" s="13" t="s">
        <v>1240</v>
      </c>
      <c r="B318" s="13" t="s">
        <v>1249</v>
      </c>
      <c r="C318" s="14" t="s">
        <v>1003</v>
      </c>
      <c r="D318" s="14" t="s">
        <v>1004</v>
      </c>
      <c r="E318" s="15">
        <v>4319863</v>
      </c>
      <c r="F318" s="15">
        <v>1155662.3779999998</v>
      </c>
      <c r="G318" s="15">
        <v>600750</v>
      </c>
      <c r="H318" s="15">
        <v>69980</v>
      </c>
      <c r="I318" s="15">
        <f t="shared" si="5"/>
        <v>2493470.6220000004</v>
      </c>
      <c r="K318" s="17">
        <v>1634133</v>
      </c>
      <c r="L318" s="17">
        <v>2015000</v>
      </c>
    </row>
    <row r="319" spans="1:12" s="16" customFormat="1" ht="33" customHeight="1">
      <c r="A319" s="13" t="s">
        <v>1240</v>
      </c>
      <c r="B319" s="13" t="s">
        <v>1249</v>
      </c>
      <c r="C319" s="14" t="s">
        <v>1005</v>
      </c>
      <c r="D319" s="14" t="s">
        <v>1006</v>
      </c>
      <c r="E319" s="15">
        <v>110000</v>
      </c>
      <c r="F319" s="15">
        <v>0</v>
      </c>
      <c r="G319" s="15">
        <v>0</v>
      </c>
      <c r="H319" s="15">
        <v>0</v>
      </c>
      <c r="I319" s="15">
        <f t="shared" si="5"/>
        <v>110000</v>
      </c>
      <c r="K319" s="17">
        <v>0</v>
      </c>
      <c r="L319" s="17">
        <v>110000</v>
      </c>
    </row>
    <row r="320" spans="1:12" s="16" customFormat="1" ht="33" customHeight="1">
      <c r="A320" s="13" t="s">
        <v>1240</v>
      </c>
      <c r="B320" s="13" t="s">
        <v>1249</v>
      </c>
      <c r="C320" s="14" t="s">
        <v>1007</v>
      </c>
      <c r="D320" s="14" t="s">
        <v>1008</v>
      </c>
      <c r="E320" s="15">
        <v>88515</v>
      </c>
      <c r="F320" s="15">
        <v>0</v>
      </c>
      <c r="G320" s="15">
        <v>48650</v>
      </c>
      <c r="H320" s="15">
        <v>33870</v>
      </c>
      <c r="I320" s="15">
        <f t="shared" si="5"/>
        <v>5995</v>
      </c>
      <c r="K320" s="17">
        <v>0</v>
      </c>
      <c r="L320" s="17">
        <v>5995</v>
      </c>
    </row>
    <row r="321" spans="1:12" s="16" customFormat="1" ht="33" customHeight="1">
      <c r="A321" s="13" t="s">
        <v>1240</v>
      </c>
      <c r="B321" s="13" t="s">
        <v>1249</v>
      </c>
      <c r="C321" s="14" t="s">
        <v>1009</v>
      </c>
      <c r="D321" s="14" t="s">
        <v>1010</v>
      </c>
      <c r="E321" s="15">
        <v>89960</v>
      </c>
      <c r="F321" s="15">
        <v>0</v>
      </c>
      <c r="G321" s="15">
        <v>7560</v>
      </c>
      <c r="H321" s="15">
        <v>52700</v>
      </c>
      <c r="I321" s="15">
        <f t="shared" si="5"/>
        <v>29700</v>
      </c>
      <c r="K321" s="17">
        <v>0</v>
      </c>
      <c r="L321" s="17">
        <v>29700</v>
      </c>
    </row>
    <row r="322" spans="1:12" s="16" customFormat="1" ht="33" customHeight="1">
      <c r="A322" s="13" t="s">
        <v>1240</v>
      </c>
      <c r="B322" s="13" t="s">
        <v>1249</v>
      </c>
      <c r="C322" s="14" t="s">
        <v>1011</v>
      </c>
      <c r="D322" s="14" t="s">
        <v>1012</v>
      </c>
      <c r="E322" s="15">
        <v>83639</v>
      </c>
      <c r="F322" s="15">
        <v>0</v>
      </c>
      <c r="G322" s="15">
        <v>0</v>
      </c>
      <c r="H322" s="15">
        <v>0</v>
      </c>
      <c r="I322" s="15">
        <f t="shared" si="5"/>
        <v>83639</v>
      </c>
      <c r="K322" s="17">
        <v>7974</v>
      </c>
      <c r="L322" s="17">
        <v>75665</v>
      </c>
    </row>
    <row r="323" spans="1:12" s="16" customFormat="1" ht="33" customHeight="1">
      <c r="A323" s="13" t="s">
        <v>1240</v>
      </c>
      <c r="B323" s="13" t="s">
        <v>1249</v>
      </c>
      <c r="C323" s="14" t="s">
        <v>1013</v>
      </c>
      <c r="D323" s="14" t="s">
        <v>1014</v>
      </c>
      <c r="E323" s="15">
        <v>6653786</v>
      </c>
      <c r="F323" s="15">
        <v>3465314.764</v>
      </c>
      <c r="G323" s="15">
        <v>1290000</v>
      </c>
      <c r="H323" s="15">
        <v>510000</v>
      </c>
      <c r="I323" s="15">
        <f t="shared" si="5"/>
        <v>1388471.236</v>
      </c>
      <c r="K323" s="17">
        <v>3123785</v>
      </c>
      <c r="L323" s="17">
        <v>1730001</v>
      </c>
    </row>
    <row r="324" spans="1:12" s="16" customFormat="1" ht="33" customHeight="1">
      <c r="A324" s="13" t="s">
        <v>1240</v>
      </c>
      <c r="B324" s="13" t="s">
        <v>1249</v>
      </c>
      <c r="C324" s="14" t="s">
        <v>1015</v>
      </c>
      <c r="D324" s="14" t="s">
        <v>1016</v>
      </c>
      <c r="E324" s="15">
        <v>692000</v>
      </c>
      <c r="F324" s="15">
        <v>0</v>
      </c>
      <c r="G324" s="15">
        <v>0</v>
      </c>
      <c r="H324" s="15">
        <v>218500</v>
      </c>
      <c r="I324" s="15">
        <f t="shared" si="5"/>
        <v>473500</v>
      </c>
      <c r="K324" s="17">
        <v>0</v>
      </c>
      <c r="L324" s="17">
        <v>473500</v>
      </c>
    </row>
    <row r="325" spans="1:12" s="16" customFormat="1" ht="33" customHeight="1">
      <c r="A325" s="13" t="s">
        <v>1240</v>
      </c>
      <c r="B325" s="13" t="s">
        <v>1249</v>
      </c>
      <c r="C325" s="14" t="s">
        <v>1017</v>
      </c>
      <c r="D325" s="14" t="s">
        <v>1018</v>
      </c>
      <c r="E325" s="15">
        <v>647244</v>
      </c>
      <c r="F325" s="15">
        <v>0</v>
      </c>
      <c r="G325" s="15">
        <v>84644</v>
      </c>
      <c r="H325" s="15">
        <v>225400</v>
      </c>
      <c r="I325" s="15">
        <f t="shared" si="5"/>
        <v>337200</v>
      </c>
      <c r="K325" s="17">
        <v>21800</v>
      </c>
      <c r="L325" s="17">
        <v>315400</v>
      </c>
    </row>
    <row r="326" spans="1:12" s="16" customFormat="1" ht="33" customHeight="1">
      <c r="A326" s="13" t="s">
        <v>1240</v>
      </c>
      <c r="B326" s="13" t="s">
        <v>1249</v>
      </c>
      <c r="C326" s="14" t="s">
        <v>1019</v>
      </c>
      <c r="D326" s="14" t="s">
        <v>1020</v>
      </c>
      <c r="E326" s="15">
        <v>4075114</v>
      </c>
      <c r="F326" s="15">
        <v>1743620.6250000002</v>
      </c>
      <c r="G326" s="15">
        <v>756450</v>
      </c>
      <c r="H326" s="15">
        <v>767633</v>
      </c>
      <c r="I326" s="15">
        <f t="shared" si="5"/>
        <v>807410.375</v>
      </c>
      <c r="K326" s="17">
        <v>735900</v>
      </c>
      <c r="L326" s="17">
        <v>1815131</v>
      </c>
    </row>
    <row r="327" spans="1:12" s="16" customFormat="1" ht="33" customHeight="1">
      <c r="A327" s="13" t="s">
        <v>1240</v>
      </c>
      <c r="B327" s="13" t="s">
        <v>1249</v>
      </c>
      <c r="C327" s="14" t="s">
        <v>1021</v>
      </c>
      <c r="D327" s="14" t="s">
        <v>1022</v>
      </c>
      <c r="E327" s="15">
        <v>34972</v>
      </c>
      <c r="F327" s="15">
        <v>0</v>
      </c>
      <c r="G327" s="15">
        <v>0</v>
      </c>
      <c r="H327" s="15">
        <v>0</v>
      </c>
      <c r="I327" s="15">
        <f t="shared" si="5"/>
        <v>34972</v>
      </c>
      <c r="K327" s="17">
        <v>2253</v>
      </c>
      <c r="L327" s="17">
        <v>32719</v>
      </c>
    </row>
    <row r="328" spans="1:12" s="16" customFormat="1" ht="33" customHeight="1">
      <c r="A328" s="13" t="s">
        <v>1240</v>
      </c>
      <c r="B328" s="13" t="s">
        <v>1249</v>
      </c>
      <c r="C328" s="14" t="s">
        <v>1023</v>
      </c>
      <c r="D328" s="14" t="s">
        <v>1024</v>
      </c>
      <c r="E328" s="15">
        <v>767096</v>
      </c>
      <c r="F328" s="15">
        <v>621549.827</v>
      </c>
      <c r="G328" s="15">
        <v>0</v>
      </c>
      <c r="H328" s="15">
        <v>0</v>
      </c>
      <c r="I328" s="15">
        <f t="shared" si="5"/>
        <v>145546.17299999995</v>
      </c>
      <c r="K328" s="17">
        <v>62096</v>
      </c>
      <c r="L328" s="17">
        <v>705000</v>
      </c>
    </row>
    <row r="329" spans="1:12" s="16" customFormat="1" ht="33" customHeight="1">
      <c r="A329" s="13" t="s">
        <v>1240</v>
      </c>
      <c r="B329" s="13" t="s">
        <v>1249</v>
      </c>
      <c r="C329" s="14" t="s">
        <v>1025</v>
      </c>
      <c r="D329" s="14" t="s">
        <v>1026</v>
      </c>
      <c r="E329" s="15">
        <v>7000</v>
      </c>
      <c r="F329" s="15">
        <v>0</v>
      </c>
      <c r="G329" s="15">
        <v>7000</v>
      </c>
      <c r="H329" s="15">
        <v>0</v>
      </c>
      <c r="I329" s="15">
        <f t="shared" si="5"/>
        <v>0</v>
      </c>
      <c r="K329" s="17">
        <v>0</v>
      </c>
      <c r="L329" s="17">
        <v>0</v>
      </c>
    </row>
    <row r="330" spans="1:12" s="16" customFormat="1" ht="33" customHeight="1">
      <c r="A330" s="13" t="s">
        <v>1240</v>
      </c>
      <c r="B330" s="13" t="s">
        <v>1249</v>
      </c>
      <c r="C330" s="14" t="s">
        <v>1027</v>
      </c>
      <c r="D330" s="14" t="s">
        <v>1028</v>
      </c>
      <c r="E330" s="15">
        <v>67226</v>
      </c>
      <c r="F330" s="15">
        <v>0</v>
      </c>
      <c r="G330" s="15">
        <v>0</v>
      </c>
      <c r="H330" s="15">
        <v>22688</v>
      </c>
      <c r="I330" s="15">
        <f t="shared" si="5"/>
        <v>44538</v>
      </c>
      <c r="K330" s="17">
        <v>0</v>
      </c>
      <c r="L330" s="17">
        <v>44538</v>
      </c>
    </row>
    <row r="331" spans="1:12" s="16" customFormat="1" ht="33" customHeight="1">
      <c r="A331" s="13" t="s">
        <v>1240</v>
      </c>
      <c r="B331" s="13" t="s">
        <v>1249</v>
      </c>
      <c r="C331" s="14" t="s">
        <v>1029</v>
      </c>
      <c r="D331" s="14" t="s">
        <v>1030</v>
      </c>
      <c r="E331" s="15">
        <v>14140</v>
      </c>
      <c r="F331" s="15">
        <v>0</v>
      </c>
      <c r="G331" s="15">
        <v>0</v>
      </c>
      <c r="H331" s="15">
        <v>0</v>
      </c>
      <c r="I331" s="15">
        <f t="shared" si="5"/>
        <v>14140</v>
      </c>
      <c r="K331" s="17">
        <v>14140</v>
      </c>
      <c r="L331" s="17">
        <v>0</v>
      </c>
    </row>
    <row r="332" spans="1:12" s="16" customFormat="1" ht="33" customHeight="1">
      <c r="A332" s="13" t="s">
        <v>1240</v>
      </c>
      <c r="B332" s="13" t="s">
        <v>1249</v>
      </c>
      <c r="C332" s="14" t="s">
        <v>1031</v>
      </c>
      <c r="D332" s="14" t="s">
        <v>1032</v>
      </c>
      <c r="E332" s="15">
        <v>290258</v>
      </c>
      <c r="F332" s="15">
        <v>146016.002</v>
      </c>
      <c r="G332" s="15">
        <v>0</v>
      </c>
      <c r="H332" s="15">
        <v>0</v>
      </c>
      <c r="I332" s="15">
        <f t="shared" si="5"/>
        <v>144241.998</v>
      </c>
      <c r="K332" s="17">
        <v>290805</v>
      </c>
      <c r="L332" s="17">
        <v>-547</v>
      </c>
    </row>
    <row r="333" spans="1:12" s="16" customFormat="1" ht="33" customHeight="1">
      <c r="A333" s="13" t="s">
        <v>1240</v>
      </c>
      <c r="B333" s="13" t="s">
        <v>1249</v>
      </c>
      <c r="C333" s="14" t="s">
        <v>1033</v>
      </c>
      <c r="D333" s="14" t="s">
        <v>1034</v>
      </c>
      <c r="E333" s="15">
        <v>34862</v>
      </c>
      <c r="F333" s="15">
        <v>0</v>
      </c>
      <c r="G333" s="15">
        <v>34862</v>
      </c>
      <c r="H333" s="15">
        <v>0</v>
      </c>
      <c r="I333" s="15">
        <f t="shared" si="5"/>
        <v>0</v>
      </c>
      <c r="K333" s="17">
        <v>0</v>
      </c>
      <c r="L333" s="17">
        <v>0</v>
      </c>
    </row>
    <row r="334" spans="1:12" s="16" customFormat="1" ht="33" customHeight="1">
      <c r="A334" s="13" t="s">
        <v>1240</v>
      </c>
      <c r="B334" s="13" t="s">
        <v>1249</v>
      </c>
      <c r="C334" s="14" t="s">
        <v>1035</v>
      </c>
      <c r="D334" s="14" t="s">
        <v>1036</v>
      </c>
      <c r="E334" s="15">
        <v>17400</v>
      </c>
      <c r="F334" s="15">
        <v>0</v>
      </c>
      <c r="G334" s="15">
        <v>0</v>
      </c>
      <c r="H334" s="15">
        <v>7700</v>
      </c>
      <c r="I334" s="15">
        <f t="shared" si="5"/>
        <v>9700</v>
      </c>
      <c r="K334" s="17">
        <v>0</v>
      </c>
      <c r="L334" s="17">
        <v>9700</v>
      </c>
    </row>
    <row r="335" spans="1:12" s="16" customFormat="1" ht="33" customHeight="1">
      <c r="A335" s="13" t="s">
        <v>1240</v>
      </c>
      <c r="B335" s="13" t="s">
        <v>1249</v>
      </c>
      <c r="C335" s="14" t="s">
        <v>1037</v>
      </c>
      <c r="D335" s="14" t="s">
        <v>1038</v>
      </c>
      <c r="E335" s="15">
        <v>370000</v>
      </c>
      <c r="F335" s="15">
        <v>0</v>
      </c>
      <c r="G335" s="15">
        <v>0</v>
      </c>
      <c r="H335" s="15">
        <v>10000</v>
      </c>
      <c r="I335" s="15">
        <f t="shared" si="5"/>
        <v>360000</v>
      </c>
      <c r="K335" s="17">
        <v>0</v>
      </c>
      <c r="L335" s="17">
        <v>360000</v>
      </c>
    </row>
    <row r="336" spans="1:12" s="16" customFormat="1" ht="33" customHeight="1">
      <c r="A336" s="13" t="s">
        <v>1240</v>
      </c>
      <c r="B336" s="13" t="s">
        <v>1249</v>
      </c>
      <c r="C336" s="14" t="s">
        <v>1039</v>
      </c>
      <c r="D336" s="14" t="s">
        <v>1040</v>
      </c>
      <c r="E336" s="15">
        <v>68459</v>
      </c>
      <c r="F336" s="15">
        <v>1612.65</v>
      </c>
      <c r="G336" s="15">
        <v>38776</v>
      </c>
      <c r="H336" s="15">
        <f>28093-23</f>
        <v>28070</v>
      </c>
      <c r="I336" s="15">
        <f t="shared" si="5"/>
        <v>0.35000000000582077</v>
      </c>
      <c r="K336" s="17">
        <v>1590</v>
      </c>
      <c r="L336" s="17">
        <v>0</v>
      </c>
    </row>
    <row r="337" spans="1:12" s="16" customFormat="1" ht="33" customHeight="1">
      <c r="A337" s="13" t="s">
        <v>1240</v>
      </c>
      <c r="B337" s="13" t="s">
        <v>1249</v>
      </c>
      <c r="C337" s="14" t="s">
        <v>1041</v>
      </c>
      <c r="D337" s="14" t="s">
        <v>1042</v>
      </c>
      <c r="E337" s="15">
        <v>7014653</v>
      </c>
      <c r="F337" s="15">
        <v>2660068.508000001</v>
      </c>
      <c r="G337" s="15">
        <v>2665164</v>
      </c>
      <c r="H337" s="15">
        <v>466140</v>
      </c>
      <c r="I337" s="15">
        <f t="shared" si="5"/>
        <v>1223280.4919999987</v>
      </c>
      <c r="K337" s="17">
        <v>3513323</v>
      </c>
      <c r="L337" s="17">
        <v>370026</v>
      </c>
    </row>
    <row r="338" spans="1:12" s="16" customFormat="1" ht="33" customHeight="1">
      <c r="A338" s="13" t="s">
        <v>1240</v>
      </c>
      <c r="B338" s="13" t="s">
        <v>1249</v>
      </c>
      <c r="C338" s="14" t="s">
        <v>1043</v>
      </c>
      <c r="D338" s="14" t="s">
        <v>1044</v>
      </c>
      <c r="E338" s="15">
        <v>1958317</v>
      </c>
      <c r="F338" s="15">
        <v>839186.574</v>
      </c>
      <c r="G338" s="15">
        <v>406811</v>
      </c>
      <c r="H338" s="15">
        <v>256500</v>
      </c>
      <c r="I338" s="15">
        <f t="shared" si="5"/>
        <v>455819.426</v>
      </c>
      <c r="K338" s="17">
        <v>1043006</v>
      </c>
      <c r="L338" s="17">
        <v>252000</v>
      </c>
    </row>
    <row r="339" spans="1:12" s="16" customFormat="1" ht="33" customHeight="1">
      <c r="A339" s="13" t="s">
        <v>1240</v>
      </c>
      <c r="B339" s="13" t="s">
        <v>1249</v>
      </c>
      <c r="C339" s="14" t="s">
        <v>1045</v>
      </c>
      <c r="D339" s="14" t="s">
        <v>1046</v>
      </c>
      <c r="E339" s="15">
        <v>345000</v>
      </c>
      <c r="F339" s="15">
        <v>0</v>
      </c>
      <c r="G339" s="15">
        <v>0</v>
      </c>
      <c r="H339" s="15">
        <v>50000</v>
      </c>
      <c r="I339" s="15">
        <f aca="true" t="shared" si="6" ref="I339:I433">+E339-F339-G339-H339</f>
        <v>295000</v>
      </c>
      <c r="K339" s="17">
        <v>0</v>
      </c>
      <c r="L339" s="17">
        <v>295000</v>
      </c>
    </row>
    <row r="340" spans="1:12" s="16" customFormat="1" ht="33" customHeight="1">
      <c r="A340" s="13" t="s">
        <v>1240</v>
      </c>
      <c r="B340" s="13" t="s">
        <v>1249</v>
      </c>
      <c r="C340" s="14" t="s">
        <v>1047</v>
      </c>
      <c r="D340" s="14" t="s">
        <v>1048</v>
      </c>
      <c r="E340" s="15">
        <v>1249427</v>
      </c>
      <c r="F340" s="15">
        <v>463309.173</v>
      </c>
      <c r="G340" s="15">
        <v>418000</v>
      </c>
      <c r="H340" s="15">
        <v>206429</v>
      </c>
      <c r="I340" s="15">
        <f t="shared" si="6"/>
        <v>161688.82700000005</v>
      </c>
      <c r="K340" s="17">
        <v>624998</v>
      </c>
      <c r="L340" s="17">
        <v>0</v>
      </c>
    </row>
    <row r="341" spans="1:12" s="16" customFormat="1" ht="33" customHeight="1">
      <c r="A341" s="13" t="s">
        <v>1240</v>
      </c>
      <c r="B341" s="13" t="s">
        <v>1249</v>
      </c>
      <c r="C341" s="14" t="s">
        <v>1049</v>
      </c>
      <c r="D341" s="14" t="s">
        <v>1050</v>
      </c>
      <c r="E341" s="15">
        <v>61525</v>
      </c>
      <c r="F341" s="15">
        <v>0</v>
      </c>
      <c r="G341" s="15">
        <v>15750</v>
      </c>
      <c r="H341" s="15">
        <v>0</v>
      </c>
      <c r="I341" s="15">
        <f t="shared" si="6"/>
        <v>45775</v>
      </c>
      <c r="K341" s="17">
        <v>0</v>
      </c>
      <c r="L341" s="17">
        <v>45775</v>
      </c>
    </row>
    <row r="342" spans="1:12" s="16" customFormat="1" ht="33" customHeight="1">
      <c r="A342" s="13" t="s">
        <v>1240</v>
      </c>
      <c r="B342" s="13" t="s">
        <v>1249</v>
      </c>
      <c r="C342" s="14" t="s">
        <v>1051</v>
      </c>
      <c r="D342" s="14" t="s">
        <v>1052</v>
      </c>
      <c r="E342" s="15">
        <v>150000</v>
      </c>
      <c r="F342" s="15">
        <v>0</v>
      </c>
      <c r="G342" s="15">
        <v>0</v>
      </c>
      <c r="H342" s="15">
        <v>0</v>
      </c>
      <c r="I342" s="15">
        <f t="shared" si="6"/>
        <v>150000</v>
      </c>
      <c r="K342" s="17">
        <v>0</v>
      </c>
      <c r="L342" s="17">
        <v>150000</v>
      </c>
    </row>
    <row r="343" spans="1:12" s="16" customFormat="1" ht="33" customHeight="1">
      <c r="A343" s="13" t="s">
        <v>1240</v>
      </c>
      <c r="B343" s="13" t="s">
        <v>1249</v>
      </c>
      <c r="C343" s="14" t="s">
        <v>1053</v>
      </c>
      <c r="D343" s="14" t="s">
        <v>1054</v>
      </c>
      <c r="E343" s="15">
        <v>180674</v>
      </c>
      <c r="F343" s="15">
        <v>0</v>
      </c>
      <c r="G343" s="15">
        <v>0</v>
      </c>
      <c r="H343" s="15">
        <v>180674</v>
      </c>
      <c r="I343" s="15">
        <f t="shared" si="6"/>
        <v>0</v>
      </c>
      <c r="K343" s="17">
        <v>0</v>
      </c>
      <c r="L343" s="17">
        <v>0</v>
      </c>
    </row>
    <row r="344" spans="1:12" s="16" customFormat="1" ht="33" customHeight="1">
      <c r="A344" s="13" t="s">
        <v>1240</v>
      </c>
      <c r="B344" s="13" t="s">
        <v>1249</v>
      </c>
      <c r="C344" s="14" t="s">
        <v>1055</v>
      </c>
      <c r="D344" s="14" t="s">
        <v>1056</v>
      </c>
      <c r="E344" s="15">
        <v>430978</v>
      </c>
      <c r="F344" s="15">
        <v>236016.704</v>
      </c>
      <c r="G344" s="15">
        <v>15000</v>
      </c>
      <c r="H344" s="15">
        <v>15000</v>
      </c>
      <c r="I344" s="15">
        <f t="shared" si="6"/>
        <v>164961.296</v>
      </c>
      <c r="K344" s="17">
        <v>375978</v>
      </c>
      <c r="L344" s="17">
        <v>25000</v>
      </c>
    </row>
    <row r="345" spans="1:12" s="16" customFormat="1" ht="33" customHeight="1">
      <c r="A345" s="13" t="s">
        <v>1240</v>
      </c>
      <c r="B345" s="13" t="s">
        <v>1249</v>
      </c>
      <c r="C345" s="14" t="s">
        <v>1057</v>
      </c>
      <c r="D345" s="14" t="s">
        <v>1058</v>
      </c>
      <c r="E345" s="15">
        <v>282516</v>
      </c>
      <c r="F345" s="15">
        <v>0</v>
      </c>
      <c r="G345" s="15">
        <v>63280</v>
      </c>
      <c r="H345" s="15">
        <v>17388</v>
      </c>
      <c r="I345" s="15">
        <f t="shared" si="6"/>
        <v>201848</v>
      </c>
      <c r="K345" s="17">
        <v>0</v>
      </c>
      <c r="L345" s="17">
        <v>201848</v>
      </c>
    </row>
    <row r="346" spans="1:12" s="16" customFormat="1" ht="33" customHeight="1">
      <c r="A346" s="13" t="s">
        <v>1240</v>
      </c>
      <c r="B346" s="13" t="s">
        <v>1249</v>
      </c>
      <c r="C346" s="14" t="s">
        <v>1059</v>
      </c>
      <c r="D346" s="14" t="s">
        <v>1060</v>
      </c>
      <c r="E346" s="15">
        <v>14592</v>
      </c>
      <c r="F346" s="15">
        <v>0</v>
      </c>
      <c r="G346" s="15">
        <v>14592</v>
      </c>
      <c r="H346" s="15">
        <v>0</v>
      </c>
      <c r="I346" s="15">
        <f t="shared" si="6"/>
        <v>0</v>
      </c>
      <c r="K346" s="17">
        <v>0</v>
      </c>
      <c r="L346" s="17">
        <v>0</v>
      </c>
    </row>
    <row r="347" spans="1:12" s="16" customFormat="1" ht="33" customHeight="1">
      <c r="A347" s="13" t="s">
        <v>1240</v>
      </c>
      <c r="B347" s="13" t="s">
        <v>1249</v>
      </c>
      <c r="C347" s="14" t="s">
        <v>1061</v>
      </c>
      <c r="D347" s="14" t="s">
        <v>1062</v>
      </c>
      <c r="E347" s="15">
        <v>3689001</v>
      </c>
      <c r="F347" s="15">
        <v>2448347.6569999997</v>
      </c>
      <c r="G347" s="15">
        <v>856013</v>
      </c>
      <c r="H347" s="15">
        <v>17170</v>
      </c>
      <c r="I347" s="15">
        <f t="shared" si="6"/>
        <v>367470.34300000034</v>
      </c>
      <c r="K347" s="17">
        <v>1083752</v>
      </c>
      <c r="L347" s="17">
        <v>1732066</v>
      </c>
    </row>
    <row r="348" spans="1:12" s="16" customFormat="1" ht="33" customHeight="1">
      <c r="A348" s="13" t="s">
        <v>1240</v>
      </c>
      <c r="B348" s="13" t="s">
        <v>1249</v>
      </c>
      <c r="C348" s="14" t="s">
        <v>1063</v>
      </c>
      <c r="D348" s="14" t="s">
        <v>1064</v>
      </c>
      <c r="E348" s="15">
        <v>105636</v>
      </c>
      <c r="F348" s="15">
        <v>0</v>
      </c>
      <c r="G348" s="15">
        <v>49460</v>
      </c>
      <c r="H348" s="15">
        <v>29510</v>
      </c>
      <c r="I348" s="15">
        <f t="shared" si="6"/>
        <v>26666</v>
      </c>
      <c r="K348" s="17">
        <v>0</v>
      </c>
      <c r="L348" s="17">
        <v>26666</v>
      </c>
    </row>
    <row r="349" spans="1:12" s="16" customFormat="1" ht="33" customHeight="1">
      <c r="A349" s="13" t="s">
        <v>1240</v>
      </c>
      <c r="B349" s="13" t="s">
        <v>1249</v>
      </c>
      <c r="C349" s="14" t="s">
        <v>1065</v>
      </c>
      <c r="D349" s="14" t="s">
        <v>1066</v>
      </c>
      <c r="E349" s="15">
        <v>38905</v>
      </c>
      <c r="F349" s="15">
        <v>38904.506</v>
      </c>
      <c r="G349" s="15">
        <v>0</v>
      </c>
      <c r="H349" s="15">
        <v>0</v>
      </c>
      <c r="I349" s="15">
        <f t="shared" si="6"/>
        <v>0.49399999999877764</v>
      </c>
      <c r="K349" s="17">
        <v>38905</v>
      </c>
      <c r="L349" s="17">
        <v>0</v>
      </c>
    </row>
    <row r="350" spans="1:12" s="16" customFormat="1" ht="33" customHeight="1">
      <c r="A350" s="13" t="s">
        <v>1240</v>
      </c>
      <c r="B350" s="13" t="s">
        <v>1249</v>
      </c>
      <c r="C350" s="14" t="s">
        <v>1067</v>
      </c>
      <c r="D350" s="14" t="s">
        <v>1068</v>
      </c>
      <c r="E350" s="15">
        <v>4259874</v>
      </c>
      <c r="F350" s="15">
        <v>1016406.163</v>
      </c>
      <c r="G350" s="15">
        <v>1322408</v>
      </c>
      <c r="H350" s="15">
        <v>1293500</v>
      </c>
      <c r="I350" s="15">
        <f t="shared" si="6"/>
        <v>627559.8370000003</v>
      </c>
      <c r="K350" s="17">
        <v>1074443</v>
      </c>
      <c r="L350" s="17">
        <v>569523</v>
      </c>
    </row>
    <row r="351" spans="1:12" s="16" customFormat="1" ht="33" customHeight="1">
      <c r="A351" s="13" t="s">
        <v>1240</v>
      </c>
      <c r="B351" s="13" t="s">
        <v>1249</v>
      </c>
      <c r="C351" s="14" t="s">
        <v>1069</v>
      </c>
      <c r="D351" s="14" t="s">
        <v>1070</v>
      </c>
      <c r="E351" s="15">
        <v>10800</v>
      </c>
      <c r="F351" s="15">
        <v>0</v>
      </c>
      <c r="G351" s="15">
        <v>10800</v>
      </c>
      <c r="H351" s="15">
        <v>0</v>
      </c>
      <c r="I351" s="15">
        <f t="shared" si="6"/>
        <v>0</v>
      </c>
      <c r="K351" s="17">
        <v>0</v>
      </c>
      <c r="L351" s="17">
        <v>0</v>
      </c>
    </row>
    <row r="352" spans="1:12" s="16" customFormat="1" ht="33" customHeight="1">
      <c r="A352" s="13" t="s">
        <v>1240</v>
      </c>
      <c r="B352" s="13" t="s">
        <v>1249</v>
      </c>
      <c r="C352" s="14" t="s">
        <v>1071</v>
      </c>
      <c r="D352" s="14" t="s">
        <v>1072</v>
      </c>
      <c r="E352" s="15">
        <v>124497</v>
      </c>
      <c r="F352" s="15">
        <v>21599.411</v>
      </c>
      <c r="G352" s="15">
        <v>35650</v>
      </c>
      <c r="H352" s="15">
        <v>55518</v>
      </c>
      <c r="I352" s="15">
        <f t="shared" si="6"/>
        <v>11729.589000000007</v>
      </c>
      <c r="K352" s="17">
        <v>21599</v>
      </c>
      <c r="L352" s="17">
        <v>11730</v>
      </c>
    </row>
    <row r="353" spans="1:12" s="16" customFormat="1" ht="33" customHeight="1">
      <c r="A353" s="13" t="s">
        <v>1240</v>
      </c>
      <c r="B353" s="13" t="s">
        <v>1249</v>
      </c>
      <c r="C353" s="14" t="s">
        <v>1073</v>
      </c>
      <c r="D353" s="14" t="s">
        <v>1074</v>
      </c>
      <c r="E353" s="15">
        <v>27601</v>
      </c>
      <c r="F353" s="15">
        <v>21999.337</v>
      </c>
      <c r="G353" s="15">
        <v>0</v>
      </c>
      <c r="H353" s="15">
        <v>0</v>
      </c>
      <c r="I353" s="15">
        <f t="shared" si="6"/>
        <v>5601.6630000000005</v>
      </c>
      <c r="K353" s="17">
        <v>27601</v>
      </c>
      <c r="L353" s="17">
        <v>0</v>
      </c>
    </row>
    <row r="354" spans="1:12" s="16" customFormat="1" ht="33" customHeight="1">
      <c r="A354" s="13" t="s">
        <v>1240</v>
      </c>
      <c r="B354" s="13" t="s">
        <v>1249</v>
      </c>
      <c r="C354" s="14" t="s">
        <v>1075</v>
      </c>
      <c r="D354" s="14" t="s">
        <v>1076</v>
      </c>
      <c r="E354" s="15">
        <v>5722</v>
      </c>
      <c r="F354" s="15">
        <v>0</v>
      </c>
      <c r="G354" s="15">
        <v>5722</v>
      </c>
      <c r="H354" s="15">
        <v>0</v>
      </c>
      <c r="I354" s="15">
        <f t="shared" si="6"/>
        <v>0</v>
      </c>
      <c r="K354" s="17">
        <v>0</v>
      </c>
      <c r="L354" s="17">
        <v>0</v>
      </c>
    </row>
    <row r="355" spans="1:12" s="16" customFormat="1" ht="33" customHeight="1">
      <c r="A355" s="13" t="s">
        <v>1240</v>
      </c>
      <c r="B355" s="13" t="s">
        <v>1249</v>
      </c>
      <c r="C355" s="14" t="s">
        <v>1077</v>
      </c>
      <c r="D355" s="14" t="s">
        <v>1078</v>
      </c>
      <c r="E355" s="15">
        <v>2156</v>
      </c>
      <c r="F355" s="15">
        <v>0</v>
      </c>
      <c r="G355" s="15">
        <v>2156</v>
      </c>
      <c r="H355" s="15">
        <v>0</v>
      </c>
      <c r="I355" s="15">
        <f t="shared" si="6"/>
        <v>0</v>
      </c>
      <c r="K355" s="17">
        <v>0</v>
      </c>
      <c r="L355" s="17">
        <v>0</v>
      </c>
    </row>
    <row r="356" spans="1:12" s="16" customFormat="1" ht="33" customHeight="1">
      <c r="A356" s="13" t="s">
        <v>1240</v>
      </c>
      <c r="B356" s="13" t="s">
        <v>1249</v>
      </c>
      <c r="C356" s="14" t="s">
        <v>1079</v>
      </c>
      <c r="D356" s="14" t="s">
        <v>1080</v>
      </c>
      <c r="E356" s="15">
        <v>6289901</v>
      </c>
      <c r="F356" s="15">
        <v>766484.338</v>
      </c>
      <c r="G356" s="15">
        <v>1795900</v>
      </c>
      <c r="H356" s="15">
        <v>1773700</v>
      </c>
      <c r="I356" s="15">
        <f t="shared" si="6"/>
        <v>1953816.6620000005</v>
      </c>
      <c r="K356" s="17">
        <v>893431</v>
      </c>
      <c r="L356" s="17">
        <v>1826870</v>
      </c>
    </row>
    <row r="357" spans="1:12" s="16" customFormat="1" ht="33" customHeight="1">
      <c r="A357" s="13" t="s">
        <v>1240</v>
      </c>
      <c r="B357" s="13" t="s">
        <v>1249</v>
      </c>
      <c r="C357" s="14" t="s">
        <v>1081</v>
      </c>
      <c r="D357" s="14" t="s">
        <v>1082</v>
      </c>
      <c r="E357" s="15">
        <v>4624282</v>
      </c>
      <c r="F357" s="15">
        <v>1450224.7070000002</v>
      </c>
      <c r="G357" s="15">
        <v>1764778</v>
      </c>
      <c r="H357" s="15">
        <v>147250</v>
      </c>
      <c r="I357" s="15">
        <f t="shared" si="6"/>
        <v>1262029.2929999996</v>
      </c>
      <c r="K357" s="17">
        <v>1300205</v>
      </c>
      <c r="L357" s="17">
        <v>1412049</v>
      </c>
    </row>
    <row r="358" spans="1:12" s="16" customFormat="1" ht="33" customHeight="1">
      <c r="A358" s="13" t="s">
        <v>1240</v>
      </c>
      <c r="B358" s="13" t="s">
        <v>1249</v>
      </c>
      <c r="C358" s="14" t="s">
        <v>1083</v>
      </c>
      <c r="D358" s="14" t="s">
        <v>1084</v>
      </c>
      <c r="E358" s="15">
        <v>25502</v>
      </c>
      <c r="F358" s="15">
        <v>0</v>
      </c>
      <c r="G358" s="15">
        <v>0</v>
      </c>
      <c r="H358" s="15">
        <v>7651</v>
      </c>
      <c r="I358" s="15">
        <f t="shared" si="6"/>
        <v>17851</v>
      </c>
      <c r="K358" s="17">
        <v>0</v>
      </c>
      <c r="L358" s="17">
        <v>17851</v>
      </c>
    </row>
    <row r="359" spans="1:12" s="16" customFormat="1" ht="33" customHeight="1">
      <c r="A359" s="13" t="s">
        <v>1240</v>
      </c>
      <c r="B359" s="13" t="s">
        <v>1249</v>
      </c>
      <c r="C359" s="14" t="s">
        <v>1085</v>
      </c>
      <c r="D359" s="14" t="s">
        <v>1086</v>
      </c>
      <c r="E359" s="15">
        <v>3391000</v>
      </c>
      <c r="F359" s="15">
        <v>826200.1979999999</v>
      </c>
      <c r="G359" s="15">
        <v>1285000</v>
      </c>
      <c r="H359" s="15">
        <v>676000</v>
      </c>
      <c r="I359" s="15">
        <f t="shared" si="6"/>
        <v>603799.8020000001</v>
      </c>
      <c r="K359" s="17">
        <v>14000</v>
      </c>
      <c r="L359" s="17">
        <v>1416000</v>
      </c>
    </row>
    <row r="360" spans="1:12" s="16" customFormat="1" ht="33" customHeight="1">
      <c r="A360" s="13" t="s">
        <v>1240</v>
      </c>
      <c r="B360" s="13" t="s">
        <v>1249</v>
      </c>
      <c r="C360" s="14" t="s">
        <v>1087</v>
      </c>
      <c r="D360" s="14" t="s">
        <v>1088</v>
      </c>
      <c r="E360" s="15">
        <v>43627</v>
      </c>
      <c r="F360" s="15">
        <v>0</v>
      </c>
      <c r="G360" s="15">
        <v>13200</v>
      </c>
      <c r="H360" s="15">
        <v>13200</v>
      </c>
      <c r="I360" s="15">
        <f t="shared" si="6"/>
        <v>17227</v>
      </c>
      <c r="K360" s="17">
        <v>13200</v>
      </c>
      <c r="L360" s="17">
        <v>4027</v>
      </c>
    </row>
    <row r="361" spans="1:12" s="16" customFormat="1" ht="33" customHeight="1">
      <c r="A361" s="13" t="s">
        <v>1240</v>
      </c>
      <c r="B361" s="13" t="s">
        <v>1249</v>
      </c>
      <c r="C361" s="14" t="s">
        <v>1089</v>
      </c>
      <c r="D361" s="14" t="s">
        <v>1090</v>
      </c>
      <c r="E361" s="15">
        <v>49977</v>
      </c>
      <c r="F361" s="15">
        <v>0</v>
      </c>
      <c r="G361" s="15">
        <v>13300</v>
      </c>
      <c r="H361" s="15">
        <v>13300</v>
      </c>
      <c r="I361" s="15">
        <f t="shared" si="6"/>
        <v>23377</v>
      </c>
      <c r="K361" s="17">
        <v>13300</v>
      </c>
      <c r="L361" s="17">
        <v>10077</v>
      </c>
    </row>
    <row r="362" spans="1:12" s="16" customFormat="1" ht="33" customHeight="1">
      <c r="A362" s="13" t="s">
        <v>1240</v>
      </c>
      <c r="B362" s="13" t="s">
        <v>1249</v>
      </c>
      <c r="C362" s="14" t="s">
        <v>1091</v>
      </c>
      <c r="D362" s="14" t="s">
        <v>1092</v>
      </c>
      <c r="E362" s="15">
        <v>45509</v>
      </c>
      <c r="F362" s="15">
        <v>0</v>
      </c>
      <c r="G362" s="15">
        <v>13200</v>
      </c>
      <c r="H362" s="15">
        <v>13200</v>
      </c>
      <c r="I362" s="15">
        <f t="shared" si="6"/>
        <v>19109</v>
      </c>
      <c r="K362" s="17">
        <v>13200</v>
      </c>
      <c r="L362" s="17">
        <v>5909</v>
      </c>
    </row>
    <row r="363" spans="1:12" s="16" customFormat="1" ht="33" customHeight="1">
      <c r="A363" s="13" t="s">
        <v>1240</v>
      </c>
      <c r="B363" s="13" t="s">
        <v>1249</v>
      </c>
      <c r="C363" s="14" t="s">
        <v>1093</v>
      </c>
      <c r="D363" s="14" t="s">
        <v>1094</v>
      </c>
      <c r="E363" s="15">
        <v>45149</v>
      </c>
      <c r="F363" s="15">
        <v>0</v>
      </c>
      <c r="G363" s="15">
        <v>13200</v>
      </c>
      <c r="H363" s="15">
        <v>13200</v>
      </c>
      <c r="I363" s="15">
        <f t="shared" si="6"/>
        <v>18749</v>
      </c>
      <c r="K363" s="17">
        <v>13200</v>
      </c>
      <c r="L363" s="17">
        <v>5549</v>
      </c>
    </row>
    <row r="364" spans="1:12" s="16" customFormat="1" ht="33" customHeight="1">
      <c r="A364" s="13" t="s">
        <v>1240</v>
      </c>
      <c r="B364" s="13" t="s">
        <v>1249</v>
      </c>
      <c r="C364" s="14" t="s">
        <v>1095</v>
      </c>
      <c r="D364" s="14" t="s">
        <v>1096</v>
      </c>
      <c r="E364" s="15">
        <v>92867</v>
      </c>
      <c r="F364" s="15">
        <v>0</v>
      </c>
      <c r="G364" s="15">
        <v>26800</v>
      </c>
      <c r="H364" s="15">
        <v>26800</v>
      </c>
      <c r="I364" s="15">
        <f t="shared" si="6"/>
        <v>39267</v>
      </c>
      <c r="K364" s="17">
        <v>26800</v>
      </c>
      <c r="L364" s="17">
        <v>12467</v>
      </c>
    </row>
    <row r="365" spans="1:12" s="16" customFormat="1" ht="33" customHeight="1">
      <c r="A365" s="13" t="s">
        <v>1240</v>
      </c>
      <c r="B365" s="13" t="s">
        <v>1249</v>
      </c>
      <c r="C365" s="14" t="s">
        <v>1097</v>
      </c>
      <c r="D365" s="14" t="s">
        <v>1098</v>
      </c>
      <c r="E365" s="15">
        <v>44461</v>
      </c>
      <c r="F365" s="15">
        <v>0</v>
      </c>
      <c r="G365" s="15">
        <v>13200</v>
      </c>
      <c r="H365" s="15">
        <v>13200</v>
      </c>
      <c r="I365" s="15">
        <f t="shared" si="6"/>
        <v>18061</v>
      </c>
      <c r="K365" s="17">
        <v>13200</v>
      </c>
      <c r="L365" s="17">
        <v>4861</v>
      </c>
    </row>
    <row r="366" spans="1:12" s="16" customFormat="1" ht="33" customHeight="1">
      <c r="A366" s="13" t="s">
        <v>1240</v>
      </c>
      <c r="B366" s="13" t="s">
        <v>1249</v>
      </c>
      <c r="C366" s="14" t="s">
        <v>1099</v>
      </c>
      <c r="D366" s="14" t="s">
        <v>1100</v>
      </c>
      <c r="E366" s="15">
        <v>44102</v>
      </c>
      <c r="F366" s="15">
        <v>0</v>
      </c>
      <c r="G366" s="15">
        <v>12900</v>
      </c>
      <c r="H366" s="15">
        <v>12900</v>
      </c>
      <c r="I366" s="15">
        <f t="shared" si="6"/>
        <v>18302</v>
      </c>
      <c r="K366" s="17">
        <v>12900</v>
      </c>
      <c r="L366" s="17">
        <v>5402</v>
      </c>
    </row>
    <row r="367" spans="1:12" s="16" customFormat="1" ht="33" customHeight="1">
      <c r="A367" s="13" t="s">
        <v>1240</v>
      </c>
      <c r="B367" s="13" t="s">
        <v>1249</v>
      </c>
      <c r="C367" s="14" t="s">
        <v>1101</v>
      </c>
      <c r="D367" s="14" t="s">
        <v>1102</v>
      </c>
      <c r="E367" s="15">
        <v>45070</v>
      </c>
      <c r="F367" s="15">
        <v>0</v>
      </c>
      <c r="G367" s="15">
        <v>13200</v>
      </c>
      <c r="H367" s="15">
        <v>13200</v>
      </c>
      <c r="I367" s="15">
        <f t="shared" si="6"/>
        <v>18670</v>
      </c>
      <c r="K367" s="17">
        <v>13200</v>
      </c>
      <c r="L367" s="17">
        <v>5470</v>
      </c>
    </row>
    <row r="368" spans="1:12" s="16" customFormat="1" ht="33" customHeight="1">
      <c r="A368" s="13" t="s">
        <v>1240</v>
      </c>
      <c r="B368" s="13" t="s">
        <v>1249</v>
      </c>
      <c r="C368" s="14" t="s">
        <v>1103</v>
      </c>
      <c r="D368" s="14" t="s">
        <v>1104</v>
      </c>
      <c r="E368" s="15">
        <v>44079</v>
      </c>
      <c r="F368" s="15">
        <v>0</v>
      </c>
      <c r="G368" s="15">
        <v>13200</v>
      </c>
      <c r="H368" s="15">
        <v>13200</v>
      </c>
      <c r="I368" s="15">
        <f t="shared" si="6"/>
        <v>17679</v>
      </c>
      <c r="K368" s="17">
        <v>13200</v>
      </c>
      <c r="L368" s="17">
        <v>4479</v>
      </c>
    </row>
    <row r="369" spans="1:12" s="16" customFormat="1" ht="33" customHeight="1">
      <c r="A369" s="13" t="s">
        <v>1240</v>
      </c>
      <c r="B369" s="13" t="s">
        <v>1249</v>
      </c>
      <c r="C369" s="14" t="s">
        <v>1105</v>
      </c>
      <c r="D369" s="14" t="s">
        <v>1106</v>
      </c>
      <c r="E369" s="15">
        <v>43408</v>
      </c>
      <c r="F369" s="15">
        <v>0</v>
      </c>
      <c r="G369" s="15">
        <v>13200</v>
      </c>
      <c r="H369" s="15">
        <v>13200</v>
      </c>
      <c r="I369" s="15">
        <f t="shared" si="6"/>
        <v>17008</v>
      </c>
      <c r="K369" s="17">
        <v>13200</v>
      </c>
      <c r="L369" s="17">
        <v>3808</v>
      </c>
    </row>
    <row r="370" spans="1:12" s="16" customFormat="1" ht="33" customHeight="1">
      <c r="A370" s="13" t="s">
        <v>1240</v>
      </c>
      <c r="B370" s="13" t="s">
        <v>1249</v>
      </c>
      <c r="C370" s="14" t="s">
        <v>1107</v>
      </c>
      <c r="D370" s="14" t="s">
        <v>1108</v>
      </c>
      <c r="E370" s="15">
        <v>49093</v>
      </c>
      <c r="F370" s="15">
        <v>0</v>
      </c>
      <c r="G370" s="15">
        <v>15200</v>
      </c>
      <c r="H370" s="15">
        <v>15200</v>
      </c>
      <c r="I370" s="15">
        <f t="shared" si="6"/>
        <v>18693</v>
      </c>
      <c r="K370" s="17">
        <v>15200</v>
      </c>
      <c r="L370" s="17">
        <v>3493</v>
      </c>
    </row>
    <row r="371" spans="1:12" s="16" customFormat="1" ht="33" customHeight="1">
      <c r="A371" s="13" t="s">
        <v>1240</v>
      </c>
      <c r="B371" s="13" t="s">
        <v>1249</v>
      </c>
      <c r="C371" s="14" t="s">
        <v>1109</v>
      </c>
      <c r="D371" s="14" t="s">
        <v>1110</v>
      </c>
      <c r="E371" s="15">
        <v>57593</v>
      </c>
      <c r="F371" s="15">
        <v>0</v>
      </c>
      <c r="G371" s="15">
        <v>15200</v>
      </c>
      <c r="H371" s="15">
        <v>15200</v>
      </c>
      <c r="I371" s="15">
        <f t="shared" si="6"/>
        <v>27193</v>
      </c>
      <c r="K371" s="17">
        <v>15200</v>
      </c>
      <c r="L371" s="17">
        <v>11993</v>
      </c>
    </row>
    <row r="372" spans="1:12" s="16" customFormat="1" ht="33" customHeight="1">
      <c r="A372" s="13" t="s">
        <v>1240</v>
      </c>
      <c r="B372" s="13" t="s">
        <v>1249</v>
      </c>
      <c r="C372" s="14" t="s">
        <v>1111</v>
      </c>
      <c r="D372" s="14" t="s">
        <v>1112</v>
      </c>
      <c r="E372" s="15">
        <v>50993</v>
      </c>
      <c r="F372" s="15">
        <v>0</v>
      </c>
      <c r="G372" s="15">
        <v>15200</v>
      </c>
      <c r="H372" s="15">
        <v>15200</v>
      </c>
      <c r="I372" s="15">
        <f t="shared" si="6"/>
        <v>20593</v>
      </c>
      <c r="K372" s="17">
        <v>15200</v>
      </c>
      <c r="L372" s="17">
        <v>5393</v>
      </c>
    </row>
    <row r="373" spans="1:12" s="16" customFormat="1" ht="33" customHeight="1">
      <c r="A373" s="13" t="s">
        <v>1240</v>
      </c>
      <c r="B373" s="13" t="s">
        <v>1249</v>
      </c>
      <c r="C373" s="14" t="s">
        <v>1113</v>
      </c>
      <c r="D373" s="14" t="s">
        <v>1114</v>
      </c>
      <c r="E373" s="15">
        <v>52893</v>
      </c>
      <c r="F373" s="15">
        <v>0</v>
      </c>
      <c r="G373" s="15">
        <v>15200</v>
      </c>
      <c r="H373" s="15">
        <v>15200</v>
      </c>
      <c r="I373" s="15">
        <f t="shared" si="6"/>
        <v>22493</v>
      </c>
      <c r="K373" s="17">
        <v>15200</v>
      </c>
      <c r="L373" s="17">
        <v>7293</v>
      </c>
    </row>
    <row r="374" spans="1:12" s="16" customFormat="1" ht="33" customHeight="1">
      <c r="A374" s="13" t="s">
        <v>1240</v>
      </c>
      <c r="B374" s="13" t="s">
        <v>1249</v>
      </c>
      <c r="C374" s="14" t="s">
        <v>1115</v>
      </c>
      <c r="D374" s="14" t="s">
        <v>1116</v>
      </c>
      <c r="E374" s="15">
        <v>43913</v>
      </c>
      <c r="F374" s="15">
        <v>0</v>
      </c>
      <c r="G374" s="15">
        <v>12120</v>
      </c>
      <c r="H374" s="15">
        <v>13200</v>
      </c>
      <c r="I374" s="15">
        <f t="shared" si="6"/>
        <v>18593</v>
      </c>
      <c r="K374" s="17">
        <v>13200</v>
      </c>
      <c r="L374" s="17">
        <v>5393</v>
      </c>
    </row>
    <row r="375" spans="1:12" s="16" customFormat="1" ht="33" customHeight="1">
      <c r="A375" s="13" t="s">
        <v>1240</v>
      </c>
      <c r="B375" s="13" t="s">
        <v>1249</v>
      </c>
      <c r="C375" s="14" t="s">
        <v>1117</v>
      </c>
      <c r="D375" s="14" t="s">
        <v>1118</v>
      </c>
      <c r="E375" s="15">
        <v>49293</v>
      </c>
      <c r="F375" s="15">
        <v>0</v>
      </c>
      <c r="G375" s="15">
        <v>15200</v>
      </c>
      <c r="H375" s="15">
        <v>15400</v>
      </c>
      <c r="I375" s="15">
        <f t="shared" si="6"/>
        <v>18693</v>
      </c>
      <c r="K375" s="17">
        <v>15200</v>
      </c>
      <c r="L375" s="17">
        <v>3493</v>
      </c>
    </row>
    <row r="376" spans="1:12" s="16" customFormat="1" ht="33" customHeight="1">
      <c r="A376" s="13" t="s">
        <v>1240</v>
      </c>
      <c r="B376" s="13" t="s">
        <v>1249</v>
      </c>
      <c r="C376" s="14" t="s">
        <v>1119</v>
      </c>
      <c r="D376" s="14" t="s">
        <v>1120</v>
      </c>
      <c r="E376" s="15">
        <v>44893</v>
      </c>
      <c r="F376" s="15">
        <v>0</v>
      </c>
      <c r="G376" s="15">
        <v>13200</v>
      </c>
      <c r="H376" s="15">
        <v>13200</v>
      </c>
      <c r="I376" s="15">
        <f t="shared" si="6"/>
        <v>18493</v>
      </c>
      <c r="K376" s="17">
        <v>13200</v>
      </c>
      <c r="L376" s="17">
        <v>5293</v>
      </c>
    </row>
    <row r="377" spans="1:12" s="16" customFormat="1" ht="33" customHeight="1">
      <c r="A377" s="13" t="s">
        <v>1240</v>
      </c>
      <c r="B377" s="13" t="s">
        <v>1249</v>
      </c>
      <c r="C377" s="14" t="s">
        <v>1121</v>
      </c>
      <c r="D377" s="14" t="s">
        <v>1122</v>
      </c>
      <c r="E377" s="15">
        <v>50893</v>
      </c>
      <c r="F377" s="15">
        <v>0</v>
      </c>
      <c r="G377" s="15">
        <v>14200</v>
      </c>
      <c r="H377" s="15">
        <v>14200</v>
      </c>
      <c r="I377" s="15">
        <f t="shared" si="6"/>
        <v>22493</v>
      </c>
      <c r="K377" s="17">
        <v>14200</v>
      </c>
      <c r="L377" s="17">
        <v>8293</v>
      </c>
    </row>
    <row r="378" spans="1:12" s="16" customFormat="1" ht="33" customHeight="1">
      <c r="A378" s="13" t="s">
        <v>1240</v>
      </c>
      <c r="B378" s="13" t="s">
        <v>1249</v>
      </c>
      <c r="C378" s="14" t="s">
        <v>1123</v>
      </c>
      <c r="D378" s="14" t="s">
        <v>1124</v>
      </c>
      <c r="E378" s="15">
        <v>58793</v>
      </c>
      <c r="F378" s="15">
        <v>0</v>
      </c>
      <c r="G378" s="15">
        <v>13200</v>
      </c>
      <c r="H378" s="15">
        <v>24000</v>
      </c>
      <c r="I378" s="15">
        <f t="shared" si="6"/>
        <v>21593</v>
      </c>
      <c r="K378" s="17">
        <v>13200</v>
      </c>
      <c r="L378" s="17">
        <v>8393</v>
      </c>
    </row>
    <row r="379" spans="1:12" s="16" customFormat="1" ht="33" customHeight="1">
      <c r="A379" s="13" t="s">
        <v>1240</v>
      </c>
      <c r="B379" s="13" t="s">
        <v>1249</v>
      </c>
      <c r="C379" s="14" t="s">
        <v>1125</v>
      </c>
      <c r="D379" s="14" t="s">
        <v>1126</v>
      </c>
      <c r="E379" s="15">
        <v>283000</v>
      </c>
      <c r="F379" s="15">
        <v>0</v>
      </c>
      <c r="G379" s="15">
        <v>20300</v>
      </c>
      <c r="H379" s="15">
        <v>31200</v>
      </c>
      <c r="I379" s="15">
        <f t="shared" si="6"/>
        <v>231500</v>
      </c>
      <c r="K379" s="17">
        <v>0</v>
      </c>
      <c r="L379" s="17">
        <v>231500</v>
      </c>
    </row>
    <row r="380" spans="1:12" s="16" customFormat="1" ht="33" customHeight="1">
      <c r="A380" s="13" t="s">
        <v>1240</v>
      </c>
      <c r="B380" s="13" t="s">
        <v>1249</v>
      </c>
      <c r="C380" s="14" t="s">
        <v>1127</v>
      </c>
      <c r="D380" s="14" t="s">
        <v>1128</v>
      </c>
      <c r="E380" s="15">
        <v>150000</v>
      </c>
      <c r="F380" s="15">
        <v>0</v>
      </c>
      <c r="G380" s="15">
        <v>0</v>
      </c>
      <c r="H380" s="15">
        <v>0</v>
      </c>
      <c r="I380" s="15">
        <f t="shared" si="6"/>
        <v>150000</v>
      </c>
      <c r="K380" s="17">
        <v>0</v>
      </c>
      <c r="L380" s="17">
        <v>150000</v>
      </c>
    </row>
    <row r="381" spans="1:12" s="16" customFormat="1" ht="33" customHeight="1">
      <c r="A381" s="13" t="s">
        <v>1240</v>
      </c>
      <c r="B381" s="13" t="s">
        <v>1249</v>
      </c>
      <c r="C381" s="14" t="s">
        <v>1129</v>
      </c>
      <c r="D381" s="14" t="s">
        <v>1130</v>
      </c>
      <c r="E381" s="15">
        <v>2591890</v>
      </c>
      <c r="F381" s="15">
        <v>0</v>
      </c>
      <c r="G381" s="15">
        <v>287600</v>
      </c>
      <c r="H381" s="15">
        <v>557400</v>
      </c>
      <c r="I381" s="15">
        <f t="shared" si="6"/>
        <v>1746890</v>
      </c>
      <c r="K381" s="17">
        <v>0</v>
      </c>
      <c r="L381" s="17">
        <v>1746890</v>
      </c>
    </row>
    <row r="382" spans="1:12" s="16" customFormat="1" ht="33" customHeight="1">
      <c r="A382" s="13" t="s">
        <v>1240</v>
      </c>
      <c r="B382" s="13" t="s">
        <v>1249</v>
      </c>
      <c r="C382" s="14" t="s">
        <v>1131</v>
      </c>
      <c r="D382" s="14" t="s">
        <v>1132</v>
      </c>
      <c r="E382" s="15">
        <v>530975</v>
      </c>
      <c r="F382" s="15">
        <v>0</v>
      </c>
      <c r="G382" s="15">
        <v>0</v>
      </c>
      <c r="H382" s="15">
        <v>0</v>
      </c>
      <c r="I382" s="15">
        <f t="shared" si="6"/>
        <v>530975</v>
      </c>
      <c r="K382" s="17">
        <v>0</v>
      </c>
      <c r="L382" s="17">
        <v>530975</v>
      </c>
    </row>
    <row r="383" spans="1:12" s="16" customFormat="1" ht="33" customHeight="1">
      <c r="A383" s="13" t="s">
        <v>1240</v>
      </c>
      <c r="B383" s="13" t="s">
        <v>1249</v>
      </c>
      <c r="C383" s="14" t="s">
        <v>1133</v>
      </c>
      <c r="D383" s="14" t="s">
        <v>1134</v>
      </c>
      <c r="E383" s="15">
        <v>25000</v>
      </c>
      <c r="F383" s="15">
        <v>0</v>
      </c>
      <c r="G383" s="15">
        <v>0</v>
      </c>
      <c r="H383" s="15">
        <v>10000</v>
      </c>
      <c r="I383" s="15">
        <f t="shared" si="6"/>
        <v>15000</v>
      </c>
      <c r="K383" s="17">
        <v>0</v>
      </c>
      <c r="L383" s="17">
        <v>15000</v>
      </c>
    </row>
    <row r="384" spans="1:12" s="16" customFormat="1" ht="33" customHeight="1">
      <c r="A384" s="13" t="s">
        <v>1240</v>
      </c>
      <c r="B384" s="13" t="s">
        <v>1249</v>
      </c>
      <c r="C384" s="14" t="s">
        <v>1135</v>
      </c>
      <c r="D384" s="14" t="s">
        <v>1136</v>
      </c>
      <c r="E384" s="15">
        <v>240000</v>
      </c>
      <c r="F384" s="15">
        <v>0</v>
      </c>
      <c r="G384" s="15">
        <v>10000</v>
      </c>
      <c r="H384" s="15">
        <v>136000</v>
      </c>
      <c r="I384" s="15">
        <f t="shared" si="6"/>
        <v>94000</v>
      </c>
      <c r="K384" s="17">
        <v>0</v>
      </c>
      <c r="L384" s="17">
        <v>94000</v>
      </c>
    </row>
    <row r="385" spans="1:12" s="16" customFormat="1" ht="33" customHeight="1">
      <c r="A385" s="13" t="s">
        <v>1240</v>
      </c>
      <c r="B385" s="13" t="s">
        <v>1249</v>
      </c>
      <c r="C385" s="14" t="s">
        <v>1137</v>
      </c>
      <c r="D385" s="14" t="s">
        <v>1138</v>
      </c>
      <c r="E385" s="15">
        <v>110000</v>
      </c>
      <c r="F385" s="15">
        <v>0</v>
      </c>
      <c r="G385" s="15">
        <v>0</v>
      </c>
      <c r="H385" s="15">
        <v>0</v>
      </c>
      <c r="I385" s="15">
        <f t="shared" si="6"/>
        <v>110000</v>
      </c>
      <c r="K385" s="17">
        <v>0</v>
      </c>
      <c r="L385" s="17">
        <v>110000</v>
      </c>
    </row>
    <row r="386" spans="1:12" s="16" customFormat="1" ht="33" customHeight="1">
      <c r="A386" s="13" t="s">
        <v>1240</v>
      </c>
      <c r="B386" s="13" t="s">
        <v>1249</v>
      </c>
      <c r="C386" s="14" t="s">
        <v>1139</v>
      </c>
      <c r="D386" s="14" t="s">
        <v>1140</v>
      </c>
      <c r="E386" s="15">
        <v>902223</v>
      </c>
      <c r="F386" s="15">
        <v>255116.01300000004</v>
      </c>
      <c r="G386" s="15">
        <v>408447</v>
      </c>
      <c r="H386" s="15">
        <f>250000-11340</f>
        <v>238660</v>
      </c>
      <c r="I386" s="15">
        <f t="shared" si="6"/>
        <v>-0.013000000035390258</v>
      </c>
      <c r="K386" s="17">
        <v>74000</v>
      </c>
      <c r="L386" s="17">
        <v>169776</v>
      </c>
    </row>
    <row r="387" spans="1:12" s="16" customFormat="1" ht="33" customHeight="1">
      <c r="A387" s="13" t="s">
        <v>1240</v>
      </c>
      <c r="B387" s="13" t="s">
        <v>1249</v>
      </c>
      <c r="C387" s="14" t="s">
        <v>1141</v>
      </c>
      <c r="D387" s="14" t="s">
        <v>1142</v>
      </c>
      <c r="E387" s="15">
        <v>3002000</v>
      </c>
      <c r="F387" s="15">
        <v>264132.687</v>
      </c>
      <c r="G387" s="15">
        <v>774076</v>
      </c>
      <c r="H387" s="15">
        <v>851910</v>
      </c>
      <c r="I387" s="15">
        <f t="shared" si="6"/>
        <v>1111881.313</v>
      </c>
      <c r="K387" s="17">
        <v>461916</v>
      </c>
      <c r="L387" s="17">
        <v>914098</v>
      </c>
    </row>
    <row r="388" spans="1:12" s="16" customFormat="1" ht="33" customHeight="1">
      <c r="A388" s="13" t="s">
        <v>1240</v>
      </c>
      <c r="B388" s="13" t="s">
        <v>1249</v>
      </c>
      <c r="C388" s="14" t="s">
        <v>1143</v>
      </c>
      <c r="D388" s="14" t="s">
        <v>1144</v>
      </c>
      <c r="E388" s="15">
        <v>9627000</v>
      </c>
      <c r="F388" s="15">
        <v>0</v>
      </c>
      <c r="G388" s="15">
        <v>1226000</v>
      </c>
      <c r="H388" s="15">
        <v>1995000</v>
      </c>
      <c r="I388" s="15">
        <f t="shared" si="6"/>
        <v>6406000</v>
      </c>
      <c r="K388" s="17">
        <v>0</v>
      </c>
      <c r="L388" s="17">
        <v>6406000</v>
      </c>
    </row>
    <row r="389" spans="1:12" s="16" customFormat="1" ht="33" customHeight="1">
      <c r="A389" s="13" t="s">
        <v>1245</v>
      </c>
      <c r="B389" s="13" t="s">
        <v>1249</v>
      </c>
      <c r="C389" s="14" t="s">
        <v>258</v>
      </c>
      <c r="D389" s="14" t="s">
        <v>259</v>
      </c>
      <c r="E389" s="15">
        <v>2781750</v>
      </c>
      <c r="F389" s="15">
        <v>38498.483</v>
      </c>
      <c r="G389" s="15">
        <v>36000</v>
      </c>
      <c r="H389" s="15">
        <v>36000</v>
      </c>
      <c r="I389" s="15">
        <f aca="true" t="shared" si="7" ref="I389:I419">+E389-F389-G389-H389</f>
        <v>2671251.517</v>
      </c>
      <c r="K389" s="17">
        <v>107802</v>
      </c>
      <c r="L389" s="17">
        <v>2601948</v>
      </c>
    </row>
    <row r="390" spans="1:12" s="16" customFormat="1" ht="33" customHeight="1">
      <c r="A390" s="13" t="s">
        <v>1245</v>
      </c>
      <c r="B390" s="13" t="s">
        <v>1249</v>
      </c>
      <c r="C390" s="14" t="s">
        <v>260</v>
      </c>
      <c r="D390" s="14" t="s">
        <v>261</v>
      </c>
      <c r="E390" s="15">
        <v>991552</v>
      </c>
      <c r="F390" s="15">
        <v>0</v>
      </c>
      <c r="G390" s="15">
        <v>242088</v>
      </c>
      <c r="H390" s="15">
        <v>383132</v>
      </c>
      <c r="I390" s="15">
        <f t="shared" si="7"/>
        <v>366332</v>
      </c>
      <c r="K390" s="17">
        <v>0</v>
      </c>
      <c r="L390" s="17">
        <v>366332</v>
      </c>
    </row>
    <row r="391" spans="1:12" s="16" customFormat="1" ht="33" customHeight="1">
      <c r="A391" s="13" t="s">
        <v>1245</v>
      </c>
      <c r="B391" s="13" t="s">
        <v>1249</v>
      </c>
      <c r="C391" s="14" t="s">
        <v>262</v>
      </c>
      <c r="D391" s="14" t="s">
        <v>263</v>
      </c>
      <c r="E391" s="15">
        <v>1347408</v>
      </c>
      <c r="F391" s="15">
        <v>832592.7870000001</v>
      </c>
      <c r="G391" s="15">
        <v>152100</v>
      </c>
      <c r="H391" s="15">
        <v>207100</v>
      </c>
      <c r="I391" s="15">
        <f t="shared" si="7"/>
        <v>155615.21299999987</v>
      </c>
      <c r="K391" s="17">
        <v>10700</v>
      </c>
      <c r="L391" s="17">
        <v>977508</v>
      </c>
    </row>
    <row r="392" spans="1:12" s="16" customFormat="1" ht="33" customHeight="1">
      <c r="A392" s="13" t="s">
        <v>1245</v>
      </c>
      <c r="B392" s="13" t="s">
        <v>1249</v>
      </c>
      <c r="C392" s="14" t="s">
        <v>264</v>
      </c>
      <c r="D392" s="14" t="s">
        <v>265</v>
      </c>
      <c r="E392" s="15">
        <v>100000</v>
      </c>
      <c r="F392" s="15">
        <v>0</v>
      </c>
      <c r="G392" s="15">
        <v>0</v>
      </c>
      <c r="H392" s="15">
        <v>49500</v>
      </c>
      <c r="I392" s="15">
        <f t="shared" si="7"/>
        <v>50500</v>
      </c>
      <c r="K392" s="17">
        <v>0</v>
      </c>
      <c r="L392" s="17">
        <v>50500</v>
      </c>
    </row>
    <row r="393" spans="1:12" s="16" customFormat="1" ht="33" customHeight="1">
      <c r="A393" s="13" t="s">
        <v>1245</v>
      </c>
      <c r="B393" s="13" t="s">
        <v>1249</v>
      </c>
      <c r="C393" s="14" t="s">
        <v>266</v>
      </c>
      <c r="D393" s="14" t="s">
        <v>267</v>
      </c>
      <c r="E393" s="15">
        <v>46115</v>
      </c>
      <c r="F393" s="15">
        <v>0</v>
      </c>
      <c r="G393" s="15">
        <v>28399</v>
      </c>
      <c r="H393" s="15">
        <v>0</v>
      </c>
      <c r="I393" s="15">
        <f t="shared" si="7"/>
        <v>17716</v>
      </c>
      <c r="K393" s="17">
        <v>7716</v>
      </c>
      <c r="L393" s="17">
        <v>10000</v>
      </c>
    </row>
    <row r="394" spans="1:12" s="16" customFormat="1" ht="33" customHeight="1">
      <c r="A394" s="13" t="s">
        <v>1245</v>
      </c>
      <c r="B394" s="13" t="s">
        <v>1249</v>
      </c>
      <c r="C394" s="14" t="s">
        <v>268</v>
      </c>
      <c r="D394" s="14" t="s">
        <v>269</v>
      </c>
      <c r="E394" s="15">
        <v>248932</v>
      </c>
      <c r="F394" s="15">
        <v>0</v>
      </c>
      <c r="G394" s="15">
        <v>0</v>
      </c>
      <c r="H394" s="15">
        <v>0</v>
      </c>
      <c r="I394" s="15">
        <f t="shared" si="7"/>
        <v>248932</v>
      </c>
      <c r="K394" s="17">
        <v>248932</v>
      </c>
      <c r="L394" s="17">
        <v>0</v>
      </c>
    </row>
    <row r="395" spans="1:12" s="16" customFormat="1" ht="33" customHeight="1">
      <c r="A395" s="13" t="s">
        <v>1245</v>
      </c>
      <c r="B395" s="13" t="s">
        <v>1249</v>
      </c>
      <c r="C395" s="14" t="s">
        <v>270</v>
      </c>
      <c r="D395" s="14" t="s">
        <v>271</v>
      </c>
      <c r="E395" s="15">
        <v>16400</v>
      </c>
      <c r="F395" s="15">
        <v>2278.12</v>
      </c>
      <c r="G395" s="15">
        <v>0</v>
      </c>
      <c r="H395" s="15">
        <f>16400-2278</f>
        <v>14122</v>
      </c>
      <c r="I395" s="15">
        <f t="shared" si="7"/>
        <v>-0.11999999999898137</v>
      </c>
      <c r="K395" s="17">
        <v>0</v>
      </c>
      <c r="L395" s="17">
        <v>0</v>
      </c>
    </row>
    <row r="396" spans="1:12" s="16" customFormat="1" ht="33" customHeight="1">
      <c r="A396" s="13" t="s">
        <v>1245</v>
      </c>
      <c r="B396" s="13" t="s">
        <v>1249</v>
      </c>
      <c r="C396" s="14" t="s">
        <v>272</v>
      </c>
      <c r="D396" s="14" t="s">
        <v>273</v>
      </c>
      <c r="E396" s="15">
        <v>339326</v>
      </c>
      <c r="F396" s="15">
        <v>0</v>
      </c>
      <c r="G396" s="15">
        <v>187195</v>
      </c>
      <c r="H396" s="15">
        <v>9000</v>
      </c>
      <c r="I396" s="15">
        <f t="shared" si="7"/>
        <v>143131</v>
      </c>
      <c r="K396" s="17">
        <v>134131</v>
      </c>
      <c r="L396" s="17">
        <v>9000</v>
      </c>
    </row>
    <row r="397" spans="1:12" s="16" customFormat="1" ht="33" customHeight="1">
      <c r="A397" s="13" t="s">
        <v>1245</v>
      </c>
      <c r="B397" s="13" t="s">
        <v>1249</v>
      </c>
      <c r="C397" s="14" t="s">
        <v>274</v>
      </c>
      <c r="D397" s="14" t="s">
        <v>275</v>
      </c>
      <c r="E397" s="15">
        <v>133000</v>
      </c>
      <c r="F397" s="15">
        <v>0</v>
      </c>
      <c r="G397" s="15">
        <v>42000</v>
      </c>
      <c r="H397" s="15">
        <v>42000</v>
      </c>
      <c r="I397" s="15">
        <f t="shared" si="7"/>
        <v>49000</v>
      </c>
      <c r="K397" s="17">
        <v>14000</v>
      </c>
      <c r="L397" s="17">
        <v>35000</v>
      </c>
    </row>
    <row r="398" spans="1:12" s="16" customFormat="1" ht="33" customHeight="1">
      <c r="A398" s="13" t="s">
        <v>1245</v>
      </c>
      <c r="B398" s="13" t="s">
        <v>1249</v>
      </c>
      <c r="C398" s="14" t="s">
        <v>276</v>
      </c>
      <c r="D398" s="14" t="s">
        <v>277</v>
      </c>
      <c r="E398" s="15">
        <v>87951</v>
      </c>
      <c r="F398" s="15">
        <v>22713.282</v>
      </c>
      <c r="G398" s="15">
        <v>23625</v>
      </c>
      <c r="H398" s="15">
        <v>40026</v>
      </c>
      <c r="I398" s="15">
        <f t="shared" si="7"/>
        <v>1586.7180000000008</v>
      </c>
      <c r="K398" s="17">
        <v>24300</v>
      </c>
      <c r="L398" s="17">
        <v>0</v>
      </c>
    </row>
    <row r="399" spans="1:12" s="16" customFormat="1" ht="33" customHeight="1">
      <c r="A399" s="13" t="s">
        <v>1245</v>
      </c>
      <c r="B399" s="13" t="s">
        <v>1249</v>
      </c>
      <c r="C399" s="14" t="s">
        <v>278</v>
      </c>
      <c r="D399" s="14" t="s">
        <v>279</v>
      </c>
      <c r="E399" s="15">
        <v>70000</v>
      </c>
      <c r="F399" s="15">
        <v>0</v>
      </c>
      <c r="G399" s="15">
        <v>70000</v>
      </c>
      <c r="H399" s="15">
        <v>0</v>
      </c>
      <c r="I399" s="15">
        <f t="shared" si="7"/>
        <v>0</v>
      </c>
      <c r="K399" s="17">
        <v>0</v>
      </c>
      <c r="L399" s="17">
        <v>0</v>
      </c>
    </row>
    <row r="400" spans="1:12" s="16" customFormat="1" ht="33" customHeight="1">
      <c r="A400" s="13" t="s">
        <v>1245</v>
      </c>
      <c r="B400" s="13" t="s">
        <v>1249</v>
      </c>
      <c r="C400" s="14" t="s">
        <v>280</v>
      </c>
      <c r="D400" s="14" t="s">
        <v>281</v>
      </c>
      <c r="E400" s="15">
        <v>18600</v>
      </c>
      <c r="F400" s="15">
        <v>7644.45</v>
      </c>
      <c r="G400" s="15">
        <v>6400</v>
      </c>
      <c r="H400" s="15">
        <v>0</v>
      </c>
      <c r="I400" s="15">
        <f t="shared" si="7"/>
        <v>4555.549999999999</v>
      </c>
      <c r="K400" s="17">
        <v>7644</v>
      </c>
      <c r="L400" s="17">
        <v>4556</v>
      </c>
    </row>
    <row r="401" spans="1:12" s="16" customFormat="1" ht="33" customHeight="1">
      <c r="A401" s="13" t="s">
        <v>1245</v>
      </c>
      <c r="B401" s="13" t="s">
        <v>1249</v>
      </c>
      <c r="C401" s="14" t="s">
        <v>282</v>
      </c>
      <c r="D401" s="14" t="s">
        <v>283</v>
      </c>
      <c r="E401" s="15">
        <v>1134031</v>
      </c>
      <c r="F401" s="15">
        <v>0</v>
      </c>
      <c r="G401" s="15">
        <v>387000</v>
      </c>
      <c r="H401" s="15">
        <v>368100</v>
      </c>
      <c r="I401" s="15">
        <f t="shared" si="7"/>
        <v>378931</v>
      </c>
      <c r="K401" s="17">
        <v>3000</v>
      </c>
      <c r="L401" s="17">
        <v>375931</v>
      </c>
    </row>
    <row r="402" spans="1:12" s="16" customFormat="1" ht="33" customHeight="1">
      <c r="A402" s="13" t="s">
        <v>1245</v>
      </c>
      <c r="B402" s="13" t="s">
        <v>1249</v>
      </c>
      <c r="C402" s="14" t="s">
        <v>284</v>
      </c>
      <c r="D402" s="14" t="s">
        <v>285</v>
      </c>
      <c r="E402" s="15">
        <v>346318</v>
      </c>
      <c r="F402" s="15">
        <v>77111.099</v>
      </c>
      <c r="G402" s="15">
        <v>124476</v>
      </c>
      <c r="H402" s="15">
        <v>141899</v>
      </c>
      <c r="I402" s="15">
        <f t="shared" si="7"/>
        <v>2831.9010000000126</v>
      </c>
      <c r="K402" s="17">
        <v>47406</v>
      </c>
      <c r="L402" s="17">
        <v>32537</v>
      </c>
    </row>
    <row r="403" spans="1:12" s="16" customFormat="1" ht="33" customHeight="1">
      <c r="A403" s="13" t="s">
        <v>1245</v>
      </c>
      <c r="B403" s="13" t="s">
        <v>1249</v>
      </c>
      <c r="C403" s="14" t="s">
        <v>286</v>
      </c>
      <c r="D403" s="14" t="s">
        <v>287</v>
      </c>
      <c r="E403" s="15">
        <v>3404000</v>
      </c>
      <c r="F403" s="15">
        <v>51424.115</v>
      </c>
      <c r="G403" s="15">
        <v>973241</v>
      </c>
      <c r="H403" s="15">
        <v>562400</v>
      </c>
      <c r="I403" s="15">
        <f t="shared" si="7"/>
        <v>1816934.8849999998</v>
      </c>
      <c r="K403" s="17">
        <v>5000</v>
      </c>
      <c r="L403" s="17">
        <v>1863359</v>
      </c>
    </row>
    <row r="404" spans="1:12" s="16" customFormat="1" ht="33" customHeight="1">
      <c r="A404" s="13" t="s">
        <v>1245</v>
      </c>
      <c r="B404" s="13" t="s">
        <v>1249</v>
      </c>
      <c r="C404" s="14" t="s">
        <v>288</v>
      </c>
      <c r="D404" s="14" t="s">
        <v>289</v>
      </c>
      <c r="E404" s="15">
        <v>1547004</v>
      </c>
      <c r="F404" s="15">
        <v>0</v>
      </c>
      <c r="G404" s="15">
        <v>468744</v>
      </c>
      <c r="H404" s="15">
        <v>468744</v>
      </c>
      <c r="I404" s="15">
        <f t="shared" si="7"/>
        <v>609516</v>
      </c>
      <c r="K404" s="17">
        <v>140000</v>
      </c>
      <c r="L404" s="17">
        <v>469516</v>
      </c>
    </row>
    <row r="405" spans="1:12" s="16" customFormat="1" ht="33" customHeight="1">
      <c r="A405" s="13" t="s">
        <v>1245</v>
      </c>
      <c r="B405" s="13" t="s">
        <v>1249</v>
      </c>
      <c r="C405" s="14" t="s">
        <v>290</v>
      </c>
      <c r="D405" s="14" t="s">
        <v>291</v>
      </c>
      <c r="E405" s="15">
        <v>224363</v>
      </c>
      <c r="F405" s="15">
        <v>36235.113</v>
      </c>
      <c r="G405" s="15">
        <v>113807</v>
      </c>
      <c r="H405" s="15">
        <f>74792-471</f>
        <v>74321</v>
      </c>
      <c r="I405" s="15">
        <f t="shared" si="7"/>
        <v>-0.1130000000121072</v>
      </c>
      <c r="K405" s="17">
        <v>0</v>
      </c>
      <c r="L405" s="17">
        <v>35764</v>
      </c>
    </row>
    <row r="406" spans="1:12" s="16" customFormat="1" ht="33" customHeight="1">
      <c r="A406" s="13" t="s">
        <v>1245</v>
      </c>
      <c r="B406" s="13" t="s">
        <v>1249</v>
      </c>
      <c r="C406" s="14" t="s">
        <v>292</v>
      </c>
      <c r="D406" s="14" t="s">
        <v>293</v>
      </c>
      <c r="E406" s="15">
        <v>87750</v>
      </c>
      <c r="F406" s="15">
        <v>0</v>
      </c>
      <c r="G406" s="15">
        <v>0</v>
      </c>
      <c r="H406" s="15">
        <v>21250</v>
      </c>
      <c r="I406" s="15">
        <f t="shared" si="7"/>
        <v>66500</v>
      </c>
      <c r="K406" s="17">
        <v>0</v>
      </c>
      <c r="L406" s="17">
        <v>66500</v>
      </c>
    </row>
    <row r="407" spans="1:12" s="16" customFormat="1" ht="33" customHeight="1">
      <c r="A407" s="13" t="s">
        <v>1245</v>
      </c>
      <c r="B407" s="13" t="s">
        <v>1249</v>
      </c>
      <c r="C407" s="14" t="s">
        <v>294</v>
      </c>
      <c r="D407" s="14" t="s">
        <v>295</v>
      </c>
      <c r="E407" s="15">
        <v>10000</v>
      </c>
      <c r="F407" s="15">
        <v>0</v>
      </c>
      <c r="G407" s="15">
        <v>0</v>
      </c>
      <c r="H407" s="15">
        <v>0</v>
      </c>
      <c r="I407" s="15">
        <f t="shared" si="7"/>
        <v>10000</v>
      </c>
      <c r="K407" s="17">
        <v>0</v>
      </c>
      <c r="L407" s="17">
        <v>10000</v>
      </c>
    </row>
    <row r="408" spans="1:12" s="16" customFormat="1" ht="33" customHeight="1">
      <c r="A408" s="13" t="s">
        <v>1245</v>
      </c>
      <c r="B408" s="13" t="s">
        <v>1249</v>
      </c>
      <c r="C408" s="14" t="s">
        <v>296</v>
      </c>
      <c r="D408" s="14" t="s">
        <v>297</v>
      </c>
      <c r="E408" s="15">
        <v>20000</v>
      </c>
      <c r="F408" s="15">
        <v>0</v>
      </c>
      <c r="G408" s="15">
        <v>0</v>
      </c>
      <c r="H408" s="15">
        <v>0</v>
      </c>
      <c r="I408" s="15">
        <f t="shared" si="7"/>
        <v>20000</v>
      </c>
      <c r="K408" s="17">
        <v>0</v>
      </c>
      <c r="L408" s="17">
        <v>20000</v>
      </c>
    </row>
    <row r="409" spans="1:12" s="16" customFormat="1" ht="33" customHeight="1">
      <c r="A409" s="13" t="s">
        <v>1245</v>
      </c>
      <c r="B409" s="13" t="s">
        <v>1249</v>
      </c>
      <c r="C409" s="14" t="s">
        <v>298</v>
      </c>
      <c r="D409" s="14" t="s">
        <v>299</v>
      </c>
      <c r="E409" s="15">
        <v>100488</v>
      </c>
      <c r="F409" s="15">
        <v>0</v>
      </c>
      <c r="G409" s="15">
        <v>8190</v>
      </c>
      <c r="H409" s="15">
        <v>13650</v>
      </c>
      <c r="I409" s="15">
        <f t="shared" si="7"/>
        <v>78648</v>
      </c>
      <c r="K409" s="17">
        <v>0</v>
      </c>
      <c r="L409" s="17">
        <v>78648</v>
      </c>
    </row>
    <row r="410" spans="1:12" s="16" customFormat="1" ht="33" customHeight="1">
      <c r="A410" s="13" t="s">
        <v>1245</v>
      </c>
      <c r="B410" s="13" t="s">
        <v>1249</v>
      </c>
      <c r="C410" s="14" t="s">
        <v>300</v>
      </c>
      <c r="D410" s="14" t="s">
        <v>301</v>
      </c>
      <c r="E410" s="15">
        <v>2783375</v>
      </c>
      <c r="F410" s="15">
        <v>63224.304000000004</v>
      </c>
      <c r="G410" s="15">
        <v>662695</v>
      </c>
      <c r="H410" s="15">
        <v>836470</v>
      </c>
      <c r="I410" s="15">
        <f t="shared" si="7"/>
        <v>1220985.696</v>
      </c>
      <c r="K410" s="17">
        <v>191585</v>
      </c>
      <c r="L410" s="17">
        <v>1092625</v>
      </c>
    </row>
    <row r="411" spans="1:12" s="16" customFormat="1" ht="33" customHeight="1">
      <c r="A411" s="13" t="s">
        <v>1245</v>
      </c>
      <c r="B411" s="13" t="s">
        <v>1249</v>
      </c>
      <c r="C411" s="14" t="s">
        <v>302</v>
      </c>
      <c r="D411" s="14" t="s">
        <v>303</v>
      </c>
      <c r="E411" s="15">
        <v>313124</v>
      </c>
      <c r="F411" s="15">
        <v>0</v>
      </c>
      <c r="G411" s="15">
        <v>71000</v>
      </c>
      <c r="H411" s="15">
        <v>71000</v>
      </c>
      <c r="I411" s="15">
        <f t="shared" si="7"/>
        <v>171124</v>
      </c>
      <c r="K411" s="17">
        <v>0</v>
      </c>
      <c r="L411" s="17">
        <v>171124</v>
      </c>
    </row>
    <row r="412" spans="1:12" s="16" customFormat="1" ht="33" customHeight="1">
      <c r="A412" s="13" t="s">
        <v>1245</v>
      </c>
      <c r="B412" s="13" t="s">
        <v>1249</v>
      </c>
      <c r="C412" s="14" t="s">
        <v>304</v>
      </c>
      <c r="D412" s="14" t="s">
        <v>305</v>
      </c>
      <c r="E412" s="15">
        <v>1580941</v>
      </c>
      <c r="F412" s="15">
        <v>415082.73600000003</v>
      </c>
      <c r="G412" s="15">
        <v>490350</v>
      </c>
      <c r="H412" s="15">
        <v>490350</v>
      </c>
      <c r="I412" s="15">
        <f t="shared" si="7"/>
        <v>185158.26399999997</v>
      </c>
      <c r="K412" s="17">
        <v>282717</v>
      </c>
      <c r="L412" s="17">
        <v>317524</v>
      </c>
    </row>
    <row r="413" spans="1:12" s="16" customFormat="1" ht="33" customHeight="1">
      <c r="A413" s="13" t="s">
        <v>1245</v>
      </c>
      <c r="B413" s="13" t="s">
        <v>1249</v>
      </c>
      <c r="C413" s="14" t="s">
        <v>306</v>
      </c>
      <c r="D413" s="14" t="s">
        <v>307</v>
      </c>
      <c r="E413" s="15">
        <v>6578181</v>
      </c>
      <c r="F413" s="15">
        <v>2966814.272</v>
      </c>
      <c r="G413" s="15">
        <v>2527782</v>
      </c>
      <c r="H413" s="15">
        <v>474341</v>
      </c>
      <c r="I413" s="15">
        <f t="shared" si="7"/>
        <v>609243.7280000001</v>
      </c>
      <c r="K413" s="17">
        <v>2751808</v>
      </c>
      <c r="L413" s="17">
        <v>824250</v>
      </c>
    </row>
    <row r="414" spans="1:12" s="16" customFormat="1" ht="33" customHeight="1">
      <c r="A414" s="13" t="s">
        <v>1245</v>
      </c>
      <c r="B414" s="13" t="s">
        <v>1249</v>
      </c>
      <c r="C414" s="14" t="s">
        <v>308</v>
      </c>
      <c r="D414" s="14" t="s">
        <v>309</v>
      </c>
      <c r="E414" s="15">
        <v>2028045</v>
      </c>
      <c r="F414" s="15">
        <v>459552.43</v>
      </c>
      <c r="G414" s="15">
        <v>351553</v>
      </c>
      <c r="H414" s="15">
        <v>567600</v>
      </c>
      <c r="I414" s="15">
        <f t="shared" si="7"/>
        <v>649339.5700000001</v>
      </c>
      <c r="K414" s="17">
        <v>538192</v>
      </c>
      <c r="L414" s="17">
        <v>570700</v>
      </c>
    </row>
    <row r="415" spans="1:12" s="16" customFormat="1" ht="33" customHeight="1">
      <c r="A415" s="13" t="s">
        <v>1245</v>
      </c>
      <c r="B415" s="13" t="s">
        <v>1249</v>
      </c>
      <c r="C415" s="14" t="s">
        <v>310</v>
      </c>
      <c r="D415" s="14" t="s">
        <v>311</v>
      </c>
      <c r="E415" s="15">
        <v>1350191</v>
      </c>
      <c r="F415" s="15">
        <v>142913.90899999999</v>
      </c>
      <c r="G415" s="15">
        <v>366266</v>
      </c>
      <c r="H415" s="15">
        <v>464230</v>
      </c>
      <c r="I415" s="15">
        <f t="shared" si="7"/>
        <v>376781.091</v>
      </c>
      <c r="K415" s="17">
        <v>293755</v>
      </c>
      <c r="L415" s="17">
        <v>225940</v>
      </c>
    </row>
    <row r="416" spans="1:12" s="16" customFormat="1" ht="33" customHeight="1">
      <c r="A416" s="13" t="s">
        <v>1245</v>
      </c>
      <c r="B416" s="13" t="s">
        <v>1249</v>
      </c>
      <c r="C416" s="14" t="s">
        <v>312</v>
      </c>
      <c r="D416" s="14" t="s">
        <v>313</v>
      </c>
      <c r="E416" s="15">
        <v>480000</v>
      </c>
      <c r="F416" s="15">
        <v>0</v>
      </c>
      <c r="G416" s="15">
        <v>55000</v>
      </c>
      <c r="H416" s="15">
        <v>204900</v>
      </c>
      <c r="I416" s="15">
        <f t="shared" si="7"/>
        <v>220100</v>
      </c>
      <c r="K416" s="17">
        <v>0</v>
      </c>
      <c r="L416" s="17">
        <v>220100</v>
      </c>
    </row>
    <row r="417" spans="1:12" s="16" customFormat="1" ht="33" customHeight="1">
      <c r="A417" s="13" t="s">
        <v>1245</v>
      </c>
      <c r="B417" s="13" t="s">
        <v>1249</v>
      </c>
      <c r="C417" s="14" t="s">
        <v>314</v>
      </c>
      <c r="D417" s="14" t="s">
        <v>315</v>
      </c>
      <c r="E417" s="15">
        <v>1222362</v>
      </c>
      <c r="F417" s="15">
        <v>0</v>
      </c>
      <c r="G417" s="15">
        <v>0</v>
      </c>
      <c r="H417" s="15">
        <v>198000</v>
      </c>
      <c r="I417" s="15">
        <f t="shared" si="7"/>
        <v>1024362</v>
      </c>
      <c r="K417" s="17">
        <v>0</v>
      </c>
      <c r="L417" s="17">
        <v>1024362</v>
      </c>
    </row>
    <row r="418" spans="1:12" s="16" customFormat="1" ht="33" customHeight="1">
      <c r="A418" s="13" t="s">
        <v>1245</v>
      </c>
      <c r="B418" s="13" t="s">
        <v>1249</v>
      </c>
      <c r="C418" s="14" t="s">
        <v>316</v>
      </c>
      <c r="D418" s="14" t="s">
        <v>317</v>
      </c>
      <c r="E418" s="15">
        <v>371400</v>
      </c>
      <c r="F418" s="15">
        <v>0</v>
      </c>
      <c r="G418" s="15">
        <v>0</v>
      </c>
      <c r="H418" s="15">
        <v>75350</v>
      </c>
      <c r="I418" s="15">
        <f t="shared" si="7"/>
        <v>296050</v>
      </c>
      <c r="K418" s="17">
        <v>0</v>
      </c>
      <c r="L418" s="17">
        <v>296050</v>
      </c>
    </row>
    <row r="419" spans="1:12" s="16" customFormat="1" ht="33" customHeight="1">
      <c r="A419" s="13" t="s">
        <v>1245</v>
      </c>
      <c r="B419" s="13" t="s">
        <v>1249</v>
      </c>
      <c r="C419" s="14" t="s">
        <v>318</v>
      </c>
      <c r="D419" s="14" t="s">
        <v>319</v>
      </c>
      <c r="E419" s="15">
        <v>1491000</v>
      </c>
      <c r="F419" s="15">
        <v>250527.29600000003</v>
      </c>
      <c r="G419" s="15">
        <v>336896</v>
      </c>
      <c r="H419" s="15">
        <v>383482</v>
      </c>
      <c r="I419" s="15">
        <f t="shared" si="7"/>
        <v>520094.7039999999</v>
      </c>
      <c r="K419" s="17">
        <v>192700</v>
      </c>
      <c r="L419" s="17">
        <v>577922</v>
      </c>
    </row>
    <row r="420" spans="1:12" s="16" customFormat="1" ht="33" customHeight="1">
      <c r="A420" s="13" t="s">
        <v>1241</v>
      </c>
      <c r="B420" s="13" t="s">
        <v>1249</v>
      </c>
      <c r="C420" s="14" t="s">
        <v>1145</v>
      </c>
      <c r="D420" s="14" t="s">
        <v>1146</v>
      </c>
      <c r="E420" s="15">
        <v>5000</v>
      </c>
      <c r="F420" s="15">
        <v>0</v>
      </c>
      <c r="G420" s="15">
        <v>3000</v>
      </c>
      <c r="H420" s="15">
        <v>1000</v>
      </c>
      <c r="I420" s="15">
        <f t="shared" si="6"/>
        <v>1000</v>
      </c>
      <c r="K420" s="17">
        <v>1000</v>
      </c>
      <c r="L420" s="17">
        <v>0</v>
      </c>
    </row>
    <row r="421" spans="1:12" s="16" customFormat="1" ht="33" customHeight="1">
      <c r="A421" s="13" t="s">
        <v>1241</v>
      </c>
      <c r="B421" s="13" t="s">
        <v>1249</v>
      </c>
      <c r="C421" s="14" t="s">
        <v>1147</v>
      </c>
      <c r="D421" s="14" t="s">
        <v>1148</v>
      </c>
      <c r="E421" s="15">
        <v>2000</v>
      </c>
      <c r="F421" s="15">
        <v>0</v>
      </c>
      <c r="G421" s="15">
        <v>2000</v>
      </c>
      <c r="H421" s="15">
        <v>0</v>
      </c>
      <c r="I421" s="15">
        <f t="shared" si="6"/>
        <v>0</v>
      </c>
      <c r="K421" s="17">
        <v>0</v>
      </c>
      <c r="L421" s="17">
        <v>0</v>
      </c>
    </row>
    <row r="422" spans="1:12" s="16" customFormat="1" ht="33" customHeight="1">
      <c r="A422" s="13" t="s">
        <v>1241</v>
      </c>
      <c r="B422" s="13" t="s">
        <v>1249</v>
      </c>
      <c r="C422" s="14" t="s">
        <v>1149</v>
      </c>
      <c r="D422" s="14" t="s">
        <v>1150</v>
      </c>
      <c r="E422" s="15">
        <v>2079759</v>
      </c>
      <c r="F422" s="15">
        <v>18559.895</v>
      </c>
      <c r="G422" s="15">
        <v>33440</v>
      </c>
      <c r="H422" s="15">
        <v>339000</v>
      </c>
      <c r="I422" s="15">
        <f t="shared" si="6"/>
        <v>1688759.105</v>
      </c>
      <c r="K422" s="17">
        <v>18560</v>
      </c>
      <c r="L422" s="17">
        <v>1688759</v>
      </c>
    </row>
    <row r="423" spans="1:12" s="16" customFormat="1" ht="33" customHeight="1">
      <c r="A423" s="13" t="s">
        <v>1241</v>
      </c>
      <c r="B423" s="13" t="s">
        <v>1249</v>
      </c>
      <c r="C423" s="14" t="s">
        <v>1151</v>
      </c>
      <c r="D423" s="14" t="s">
        <v>1152</v>
      </c>
      <c r="E423" s="15">
        <v>10489</v>
      </c>
      <c r="F423" s="15">
        <v>0</v>
      </c>
      <c r="G423" s="15">
        <v>0</v>
      </c>
      <c r="H423" s="15">
        <v>0</v>
      </c>
      <c r="I423" s="15">
        <f t="shared" si="6"/>
        <v>10489</v>
      </c>
      <c r="K423" s="17">
        <v>10489</v>
      </c>
      <c r="L423" s="17">
        <v>0</v>
      </c>
    </row>
    <row r="424" spans="1:12" s="16" customFormat="1" ht="33" customHeight="1">
      <c r="A424" s="13" t="s">
        <v>1241</v>
      </c>
      <c r="B424" s="13" t="s">
        <v>1249</v>
      </c>
      <c r="C424" s="14" t="s">
        <v>1153</v>
      </c>
      <c r="D424" s="14" t="s">
        <v>1154</v>
      </c>
      <c r="E424" s="15">
        <v>839</v>
      </c>
      <c r="F424" s="15">
        <v>0</v>
      </c>
      <c r="G424" s="15">
        <v>839</v>
      </c>
      <c r="H424" s="15">
        <v>0</v>
      </c>
      <c r="I424" s="15">
        <f t="shared" si="6"/>
        <v>0</v>
      </c>
      <c r="K424" s="17">
        <v>0</v>
      </c>
      <c r="L424" s="17">
        <v>0</v>
      </c>
    </row>
    <row r="425" spans="1:12" s="16" customFormat="1" ht="33" customHeight="1">
      <c r="A425" s="13" t="s">
        <v>1241</v>
      </c>
      <c r="B425" s="13" t="s">
        <v>1249</v>
      </c>
      <c r="C425" s="14" t="s">
        <v>1155</v>
      </c>
      <c r="D425" s="14" t="s">
        <v>1156</v>
      </c>
      <c r="E425" s="15">
        <v>207992</v>
      </c>
      <c r="F425" s="15">
        <v>0</v>
      </c>
      <c r="G425" s="15">
        <v>207992</v>
      </c>
      <c r="H425" s="15">
        <v>0</v>
      </c>
      <c r="I425" s="15">
        <f t="shared" si="6"/>
        <v>0</v>
      </c>
      <c r="K425" s="17">
        <v>0</v>
      </c>
      <c r="L425" s="17">
        <v>0</v>
      </c>
    </row>
    <row r="426" spans="1:12" s="16" customFormat="1" ht="33" customHeight="1">
      <c r="A426" s="13" t="s">
        <v>1241</v>
      </c>
      <c r="B426" s="13" t="s">
        <v>1249</v>
      </c>
      <c r="C426" s="14" t="s">
        <v>1157</v>
      </c>
      <c r="D426" s="14" t="s">
        <v>1158</v>
      </c>
      <c r="E426" s="15">
        <v>260000</v>
      </c>
      <c r="F426" s="15">
        <v>0</v>
      </c>
      <c r="G426" s="15">
        <v>0</v>
      </c>
      <c r="H426" s="15">
        <v>0</v>
      </c>
      <c r="I426" s="15">
        <f t="shared" si="6"/>
        <v>260000</v>
      </c>
      <c r="K426" s="17">
        <v>0</v>
      </c>
      <c r="L426" s="17">
        <v>260000</v>
      </c>
    </row>
    <row r="427" spans="1:12" s="16" customFormat="1" ht="33" customHeight="1">
      <c r="A427" s="13" t="s">
        <v>1241</v>
      </c>
      <c r="B427" s="13" t="s">
        <v>1249</v>
      </c>
      <c r="C427" s="14" t="s">
        <v>1159</v>
      </c>
      <c r="D427" s="14" t="s">
        <v>1160</v>
      </c>
      <c r="E427" s="15">
        <v>880000</v>
      </c>
      <c r="F427" s="15">
        <v>0</v>
      </c>
      <c r="G427" s="15">
        <v>264000</v>
      </c>
      <c r="H427" s="15">
        <v>264000</v>
      </c>
      <c r="I427" s="15">
        <f t="shared" si="6"/>
        <v>352000</v>
      </c>
      <c r="K427" s="17">
        <v>88000</v>
      </c>
      <c r="L427" s="17">
        <v>264000</v>
      </c>
    </row>
    <row r="428" spans="1:12" s="16" customFormat="1" ht="33" customHeight="1">
      <c r="A428" s="13" t="s">
        <v>1241</v>
      </c>
      <c r="B428" s="13" t="s">
        <v>1249</v>
      </c>
      <c r="C428" s="14" t="s">
        <v>1161</v>
      </c>
      <c r="D428" s="14" t="s">
        <v>1162</v>
      </c>
      <c r="E428" s="15">
        <v>1761000</v>
      </c>
      <c r="F428" s="15">
        <v>756997.175</v>
      </c>
      <c r="G428" s="15">
        <v>118743</v>
      </c>
      <c r="H428" s="15">
        <v>0</v>
      </c>
      <c r="I428" s="15">
        <f t="shared" si="6"/>
        <v>885259.825</v>
      </c>
      <c r="K428" s="17">
        <v>767997</v>
      </c>
      <c r="L428" s="17">
        <v>874260</v>
      </c>
    </row>
    <row r="429" spans="1:12" s="16" customFormat="1" ht="33" customHeight="1">
      <c r="A429" s="13" t="s">
        <v>1241</v>
      </c>
      <c r="B429" s="13" t="s">
        <v>1249</v>
      </c>
      <c r="C429" s="14" t="s">
        <v>1163</v>
      </c>
      <c r="D429" s="14" t="s">
        <v>1164</v>
      </c>
      <c r="E429" s="15">
        <v>140000</v>
      </c>
      <c r="F429" s="15">
        <v>0</v>
      </c>
      <c r="G429" s="15">
        <v>42000</v>
      </c>
      <c r="H429" s="15">
        <v>42000</v>
      </c>
      <c r="I429" s="15">
        <f t="shared" si="6"/>
        <v>56000</v>
      </c>
      <c r="K429" s="17">
        <v>14000</v>
      </c>
      <c r="L429" s="17">
        <v>42000</v>
      </c>
    </row>
    <row r="430" spans="1:12" s="16" customFormat="1" ht="33" customHeight="1">
      <c r="A430" s="13" t="s">
        <v>1241</v>
      </c>
      <c r="B430" s="13" t="s">
        <v>1249</v>
      </c>
      <c r="C430" s="14" t="s">
        <v>1165</v>
      </c>
      <c r="D430" s="14" t="s">
        <v>1166</v>
      </c>
      <c r="E430" s="15">
        <v>3422914</v>
      </c>
      <c r="F430" s="15">
        <v>303972.802</v>
      </c>
      <c r="G430" s="15">
        <v>814921</v>
      </c>
      <c r="H430" s="15">
        <v>785557</v>
      </c>
      <c r="I430" s="15">
        <f t="shared" si="6"/>
        <v>1518463.1979999999</v>
      </c>
      <c r="K430" s="17">
        <v>242034</v>
      </c>
      <c r="L430" s="17">
        <v>1580402</v>
      </c>
    </row>
    <row r="431" spans="1:12" s="16" customFormat="1" ht="33" customHeight="1">
      <c r="A431" s="13" t="s">
        <v>1241</v>
      </c>
      <c r="B431" s="13" t="s">
        <v>1249</v>
      </c>
      <c r="C431" s="14" t="s">
        <v>1167</v>
      </c>
      <c r="D431" s="14" t="s">
        <v>1168</v>
      </c>
      <c r="E431" s="15">
        <v>56919</v>
      </c>
      <c r="F431" s="15">
        <v>0</v>
      </c>
      <c r="G431" s="15">
        <v>24600</v>
      </c>
      <c r="H431" s="15">
        <v>0</v>
      </c>
      <c r="I431" s="15">
        <f t="shared" si="6"/>
        <v>32319</v>
      </c>
      <c r="K431" s="17">
        <v>32319</v>
      </c>
      <c r="L431" s="17">
        <v>0</v>
      </c>
    </row>
    <row r="432" spans="1:12" s="16" customFormat="1" ht="33" customHeight="1">
      <c r="A432" s="13" t="s">
        <v>1241</v>
      </c>
      <c r="B432" s="13" t="s">
        <v>1249</v>
      </c>
      <c r="C432" s="14" t="s">
        <v>1169</v>
      </c>
      <c r="D432" s="14" t="s">
        <v>1170</v>
      </c>
      <c r="E432" s="15">
        <v>2527</v>
      </c>
      <c r="F432" s="15">
        <v>0</v>
      </c>
      <c r="G432" s="15">
        <v>0</v>
      </c>
      <c r="H432" s="15">
        <v>2527</v>
      </c>
      <c r="I432" s="15">
        <f t="shared" si="6"/>
        <v>0</v>
      </c>
      <c r="K432" s="17">
        <v>0</v>
      </c>
      <c r="L432" s="17">
        <v>0</v>
      </c>
    </row>
    <row r="433" spans="1:12" s="16" customFormat="1" ht="33" customHeight="1">
      <c r="A433" s="13" t="s">
        <v>1241</v>
      </c>
      <c r="B433" s="13" t="s">
        <v>1249</v>
      </c>
      <c r="C433" s="14" t="s">
        <v>1171</v>
      </c>
      <c r="D433" s="14" t="s">
        <v>1172</v>
      </c>
      <c r="E433" s="15">
        <v>938191</v>
      </c>
      <c r="F433" s="15">
        <v>54036.423</v>
      </c>
      <c r="G433" s="15">
        <v>155191</v>
      </c>
      <c r="H433" s="15">
        <v>0</v>
      </c>
      <c r="I433" s="15">
        <f t="shared" si="6"/>
        <v>728963.577</v>
      </c>
      <c r="K433" s="17">
        <v>276000</v>
      </c>
      <c r="L433" s="17">
        <v>507000</v>
      </c>
    </row>
    <row r="434" spans="1:12" s="16" customFormat="1" ht="33" customHeight="1">
      <c r="A434" s="13" t="s">
        <v>1241</v>
      </c>
      <c r="B434" s="13" t="s">
        <v>1249</v>
      </c>
      <c r="C434" s="14" t="s">
        <v>1173</v>
      </c>
      <c r="D434" s="14" t="s">
        <v>1174</v>
      </c>
      <c r="E434" s="15">
        <v>75353</v>
      </c>
      <c r="F434" s="15">
        <v>0</v>
      </c>
      <c r="G434" s="15">
        <v>0</v>
      </c>
      <c r="H434" s="15">
        <v>58253</v>
      </c>
      <c r="I434" s="15">
        <f aca="true" t="shared" si="8" ref="I434:I496">+E434-F434-G434-H434</f>
        <v>17100</v>
      </c>
      <c r="K434" s="17">
        <v>0</v>
      </c>
      <c r="L434" s="17">
        <v>17100</v>
      </c>
    </row>
    <row r="435" spans="1:12" s="16" customFormat="1" ht="33" customHeight="1">
      <c r="A435" s="13" t="s">
        <v>1241</v>
      </c>
      <c r="B435" s="13" t="s">
        <v>1249</v>
      </c>
      <c r="C435" s="14" t="s">
        <v>1175</v>
      </c>
      <c r="D435" s="14" t="s">
        <v>1176</v>
      </c>
      <c r="E435" s="15">
        <v>55039</v>
      </c>
      <c r="F435" s="15">
        <v>0</v>
      </c>
      <c r="G435" s="15">
        <v>55039</v>
      </c>
      <c r="H435" s="15">
        <v>0</v>
      </c>
      <c r="I435" s="15">
        <f t="shared" si="8"/>
        <v>0</v>
      </c>
      <c r="K435" s="17">
        <v>0</v>
      </c>
      <c r="L435" s="17">
        <v>0</v>
      </c>
    </row>
    <row r="436" spans="1:12" s="16" customFormat="1" ht="33" customHeight="1">
      <c r="A436" s="13" t="s">
        <v>1241</v>
      </c>
      <c r="B436" s="13" t="s">
        <v>1249</v>
      </c>
      <c r="C436" s="14" t="s">
        <v>1177</v>
      </c>
      <c r="D436" s="14" t="s">
        <v>1178</v>
      </c>
      <c r="E436" s="15">
        <v>2198</v>
      </c>
      <c r="F436" s="15">
        <v>2197.867</v>
      </c>
      <c r="G436" s="15">
        <v>0</v>
      </c>
      <c r="H436" s="15">
        <v>0</v>
      </c>
      <c r="I436" s="15">
        <f t="shared" si="8"/>
        <v>0.13299999999981083</v>
      </c>
      <c r="K436" s="17">
        <v>0</v>
      </c>
      <c r="L436" s="17">
        <v>0</v>
      </c>
    </row>
    <row r="437" spans="1:12" s="16" customFormat="1" ht="33" customHeight="1">
      <c r="A437" s="13" t="s">
        <v>1241</v>
      </c>
      <c r="B437" s="13" t="s">
        <v>1249</v>
      </c>
      <c r="C437" s="14" t="s">
        <v>1179</v>
      </c>
      <c r="D437" s="14" t="s">
        <v>1180</v>
      </c>
      <c r="E437" s="15">
        <v>889</v>
      </c>
      <c r="F437" s="15">
        <v>0</v>
      </c>
      <c r="G437" s="15">
        <v>0</v>
      </c>
      <c r="H437" s="15">
        <v>0</v>
      </c>
      <c r="I437" s="15">
        <f t="shared" si="8"/>
        <v>889</v>
      </c>
      <c r="K437" s="17">
        <v>1877</v>
      </c>
      <c r="L437" s="17">
        <v>-988</v>
      </c>
    </row>
    <row r="438" spans="1:12" s="16" customFormat="1" ht="33" customHeight="1">
      <c r="A438" s="13" t="s">
        <v>1241</v>
      </c>
      <c r="B438" s="13" t="s">
        <v>1249</v>
      </c>
      <c r="C438" s="14" t="s">
        <v>1181</v>
      </c>
      <c r="D438" s="14" t="s">
        <v>1182</v>
      </c>
      <c r="E438" s="15">
        <v>60000</v>
      </c>
      <c r="F438" s="15">
        <v>0</v>
      </c>
      <c r="G438" s="15">
        <v>0</v>
      </c>
      <c r="H438" s="15">
        <v>20000</v>
      </c>
      <c r="I438" s="15">
        <f t="shared" si="8"/>
        <v>40000</v>
      </c>
      <c r="K438" s="17">
        <v>0</v>
      </c>
      <c r="L438" s="17">
        <v>40000</v>
      </c>
    </row>
    <row r="439" spans="1:12" s="16" customFormat="1" ht="33" customHeight="1">
      <c r="A439" s="13" t="s">
        <v>1241</v>
      </c>
      <c r="B439" s="13" t="s">
        <v>1249</v>
      </c>
      <c r="C439" s="14" t="s">
        <v>1183</v>
      </c>
      <c r="D439" s="14" t="s">
        <v>1184</v>
      </c>
      <c r="E439" s="15">
        <v>20000</v>
      </c>
      <c r="F439" s="15">
        <v>0</v>
      </c>
      <c r="G439" s="15">
        <v>0</v>
      </c>
      <c r="H439" s="15">
        <v>8000</v>
      </c>
      <c r="I439" s="15">
        <f t="shared" si="8"/>
        <v>12000</v>
      </c>
      <c r="K439" s="17">
        <v>0</v>
      </c>
      <c r="L439" s="17">
        <v>12000</v>
      </c>
    </row>
    <row r="440" spans="1:12" s="16" customFormat="1" ht="33" customHeight="1">
      <c r="A440" s="13" t="s">
        <v>1241</v>
      </c>
      <c r="B440" s="13" t="s">
        <v>1249</v>
      </c>
      <c r="C440" s="14" t="s">
        <v>1185</v>
      </c>
      <c r="D440" s="14" t="s">
        <v>1186</v>
      </c>
      <c r="E440" s="15">
        <v>2684415</v>
      </c>
      <c r="F440" s="15">
        <v>1477215.6419999998</v>
      </c>
      <c r="G440" s="15">
        <v>522540</v>
      </c>
      <c r="H440" s="15">
        <v>533340</v>
      </c>
      <c r="I440" s="15">
        <f t="shared" si="8"/>
        <v>151319.35800000024</v>
      </c>
      <c r="K440" s="17">
        <v>845855</v>
      </c>
      <c r="L440" s="17">
        <v>782680</v>
      </c>
    </row>
    <row r="441" spans="1:12" s="16" customFormat="1" ht="33" customHeight="1">
      <c r="A441" s="13" t="s">
        <v>1241</v>
      </c>
      <c r="B441" s="13" t="s">
        <v>1249</v>
      </c>
      <c r="C441" s="14" t="s">
        <v>1187</v>
      </c>
      <c r="D441" s="14" t="s">
        <v>1188</v>
      </c>
      <c r="E441" s="15">
        <v>1784</v>
      </c>
      <c r="F441" s="15">
        <v>1784.072</v>
      </c>
      <c r="G441" s="15">
        <v>0</v>
      </c>
      <c r="H441" s="15">
        <v>0</v>
      </c>
      <c r="I441" s="15">
        <f t="shared" si="8"/>
        <v>-0.07199999999988904</v>
      </c>
      <c r="K441" s="17">
        <v>1784</v>
      </c>
      <c r="L441" s="17">
        <v>0</v>
      </c>
    </row>
    <row r="442" spans="1:12" s="16" customFormat="1" ht="33" customHeight="1">
      <c r="A442" s="13" t="s">
        <v>1241</v>
      </c>
      <c r="B442" s="13" t="s">
        <v>1249</v>
      </c>
      <c r="C442" s="14" t="s">
        <v>1189</v>
      </c>
      <c r="D442" s="14" t="s">
        <v>1190</v>
      </c>
      <c r="E442" s="15">
        <v>11302</v>
      </c>
      <c r="F442" s="15">
        <v>0</v>
      </c>
      <c r="G442" s="15">
        <v>0</v>
      </c>
      <c r="H442" s="15">
        <v>0</v>
      </c>
      <c r="I442" s="15">
        <f t="shared" si="8"/>
        <v>11302</v>
      </c>
      <c r="K442" s="17">
        <v>11376</v>
      </c>
      <c r="L442" s="17">
        <v>-74</v>
      </c>
    </row>
    <row r="443" spans="1:12" s="16" customFormat="1" ht="33" customHeight="1">
      <c r="A443" s="13" t="s">
        <v>1241</v>
      </c>
      <c r="B443" s="13" t="s">
        <v>1249</v>
      </c>
      <c r="C443" s="14" t="s">
        <v>1191</v>
      </c>
      <c r="D443" s="14" t="s">
        <v>1192</v>
      </c>
      <c r="E443" s="15">
        <v>476198</v>
      </c>
      <c r="F443" s="15">
        <v>228422.538</v>
      </c>
      <c r="G443" s="15">
        <v>42274</v>
      </c>
      <c r="H443" s="15">
        <v>0</v>
      </c>
      <c r="I443" s="15">
        <f t="shared" si="8"/>
        <v>205501.462</v>
      </c>
      <c r="K443" s="17">
        <v>433924</v>
      </c>
      <c r="L443" s="17">
        <v>0</v>
      </c>
    </row>
    <row r="444" spans="1:12" s="16" customFormat="1" ht="33" customHeight="1">
      <c r="A444" s="13" t="s">
        <v>1241</v>
      </c>
      <c r="B444" s="13" t="s">
        <v>1249</v>
      </c>
      <c r="C444" s="14" t="s">
        <v>1193</v>
      </c>
      <c r="D444" s="14" t="s">
        <v>1194</v>
      </c>
      <c r="E444" s="15">
        <v>24600</v>
      </c>
      <c r="F444" s="15">
        <v>0</v>
      </c>
      <c r="G444" s="15">
        <v>12500</v>
      </c>
      <c r="H444" s="15">
        <v>12100</v>
      </c>
      <c r="I444" s="15">
        <f t="shared" si="8"/>
        <v>0</v>
      </c>
      <c r="K444" s="17">
        <v>0</v>
      </c>
      <c r="L444" s="17">
        <v>0</v>
      </c>
    </row>
    <row r="445" spans="1:12" s="16" customFormat="1" ht="33" customHeight="1">
      <c r="A445" s="13" t="s">
        <v>1241</v>
      </c>
      <c r="B445" s="13" t="s">
        <v>1249</v>
      </c>
      <c r="C445" s="14" t="s">
        <v>1195</v>
      </c>
      <c r="D445" s="14" t="s">
        <v>1196</v>
      </c>
      <c r="E445" s="15">
        <v>668265</v>
      </c>
      <c r="F445" s="15">
        <v>520371.754</v>
      </c>
      <c r="G445" s="15">
        <v>-1773</v>
      </c>
      <c r="H445" s="15">
        <v>0</v>
      </c>
      <c r="I445" s="15">
        <f t="shared" si="8"/>
        <v>149666.24599999998</v>
      </c>
      <c r="K445" s="17">
        <v>670038</v>
      </c>
      <c r="L445" s="17">
        <v>0</v>
      </c>
    </row>
    <row r="446" spans="1:12" s="16" customFormat="1" ht="33" customHeight="1">
      <c r="A446" s="13" t="s">
        <v>1241</v>
      </c>
      <c r="B446" s="13" t="s">
        <v>1249</v>
      </c>
      <c r="C446" s="14" t="s">
        <v>1197</v>
      </c>
      <c r="D446" s="14" t="s">
        <v>1198</v>
      </c>
      <c r="E446" s="15">
        <v>9569387</v>
      </c>
      <c r="F446" s="15">
        <v>1908019.763</v>
      </c>
      <c r="G446" s="15">
        <v>2775279</v>
      </c>
      <c r="H446" s="15">
        <v>1546333</v>
      </c>
      <c r="I446" s="15">
        <f t="shared" si="8"/>
        <v>3339755.2369999997</v>
      </c>
      <c r="K446" s="17">
        <v>3617426</v>
      </c>
      <c r="L446" s="17">
        <v>1630349</v>
      </c>
    </row>
    <row r="447" spans="1:12" s="16" customFormat="1" ht="33" customHeight="1">
      <c r="A447" s="13" t="s">
        <v>1241</v>
      </c>
      <c r="B447" s="13" t="s">
        <v>1249</v>
      </c>
      <c r="C447" s="14" t="s">
        <v>1199</v>
      </c>
      <c r="D447" s="14" t="s">
        <v>1200</v>
      </c>
      <c r="E447" s="15">
        <v>124935</v>
      </c>
      <c r="F447" s="15">
        <v>42885.395</v>
      </c>
      <c r="G447" s="15">
        <f>83148-1098</f>
        <v>82050</v>
      </c>
      <c r="H447" s="15">
        <v>0</v>
      </c>
      <c r="I447" s="15">
        <f t="shared" si="8"/>
        <v>-0.3949999999895226</v>
      </c>
      <c r="K447" s="17">
        <v>28714</v>
      </c>
      <c r="L447" s="17">
        <v>13073</v>
      </c>
    </row>
    <row r="448" spans="1:12" s="16" customFormat="1" ht="33" customHeight="1">
      <c r="A448" s="13" t="s">
        <v>1241</v>
      </c>
      <c r="B448" s="13" t="s">
        <v>1249</v>
      </c>
      <c r="C448" s="14" t="s">
        <v>1201</v>
      </c>
      <c r="D448" s="14" t="s">
        <v>1202</v>
      </c>
      <c r="E448" s="15">
        <v>1750200</v>
      </c>
      <c r="F448" s="15">
        <v>252767.801</v>
      </c>
      <c r="G448" s="15">
        <v>301200</v>
      </c>
      <c r="H448" s="15">
        <v>7000</v>
      </c>
      <c r="I448" s="15">
        <f t="shared" si="8"/>
        <v>1189232.199</v>
      </c>
      <c r="K448" s="17">
        <v>467000</v>
      </c>
      <c r="L448" s="17">
        <v>975000</v>
      </c>
    </row>
    <row r="449" spans="1:12" s="16" customFormat="1" ht="33" customHeight="1">
      <c r="A449" s="13" t="s">
        <v>1241</v>
      </c>
      <c r="B449" s="13" t="s">
        <v>1249</v>
      </c>
      <c r="C449" s="14" t="s">
        <v>1203</v>
      </c>
      <c r="D449" s="14" t="s">
        <v>1204</v>
      </c>
      <c r="E449" s="15">
        <v>373000</v>
      </c>
      <c r="F449" s="15">
        <v>0</v>
      </c>
      <c r="G449" s="15">
        <v>39600</v>
      </c>
      <c r="H449" s="15">
        <v>39600</v>
      </c>
      <c r="I449" s="15">
        <f t="shared" si="8"/>
        <v>293800</v>
      </c>
      <c r="K449" s="17">
        <v>13200</v>
      </c>
      <c r="L449" s="17">
        <v>280600</v>
      </c>
    </row>
    <row r="450" spans="1:12" s="16" customFormat="1" ht="33" customHeight="1">
      <c r="A450" s="13" t="s">
        <v>1241</v>
      </c>
      <c r="B450" s="13" t="s">
        <v>1249</v>
      </c>
      <c r="C450" s="14" t="s">
        <v>1205</v>
      </c>
      <c r="D450" s="14" t="s">
        <v>1206</v>
      </c>
      <c r="E450" s="15">
        <v>30000</v>
      </c>
      <c r="F450" s="15">
        <v>0</v>
      </c>
      <c r="G450" s="15">
        <v>9000</v>
      </c>
      <c r="H450" s="15">
        <v>9000</v>
      </c>
      <c r="I450" s="15">
        <f t="shared" si="8"/>
        <v>12000</v>
      </c>
      <c r="K450" s="17">
        <v>3000</v>
      </c>
      <c r="L450" s="17">
        <v>9000</v>
      </c>
    </row>
    <row r="451" spans="1:12" s="16" customFormat="1" ht="33" customHeight="1">
      <c r="A451" s="13" t="s">
        <v>1241</v>
      </c>
      <c r="B451" s="13" t="s">
        <v>1249</v>
      </c>
      <c r="C451" s="14" t="s">
        <v>1207</v>
      </c>
      <c r="D451" s="14" t="s">
        <v>1208</v>
      </c>
      <c r="E451" s="15">
        <v>40000</v>
      </c>
      <c r="F451" s="15">
        <v>0</v>
      </c>
      <c r="G451" s="15">
        <v>12000</v>
      </c>
      <c r="H451" s="15">
        <v>12000</v>
      </c>
      <c r="I451" s="15">
        <f t="shared" si="8"/>
        <v>16000</v>
      </c>
      <c r="K451" s="17">
        <v>4000</v>
      </c>
      <c r="L451" s="17">
        <v>12000</v>
      </c>
    </row>
    <row r="452" spans="1:12" s="16" customFormat="1" ht="33" customHeight="1">
      <c r="A452" s="13" t="s">
        <v>1241</v>
      </c>
      <c r="B452" s="13" t="s">
        <v>1249</v>
      </c>
      <c r="C452" s="14" t="s">
        <v>1209</v>
      </c>
      <c r="D452" s="14" t="s">
        <v>1210</v>
      </c>
      <c r="E452" s="15">
        <v>62341</v>
      </c>
      <c r="F452" s="15">
        <v>2341.025</v>
      </c>
      <c r="G452" s="15">
        <v>18000</v>
      </c>
      <c r="H452" s="15">
        <v>18000</v>
      </c>
      <c r="I452" s="15">
        <f t="shared" si="8"/>
        <v>23999.975</v>
      </c>
      <c r="K452" s="17">
        <v>8341</v>
      </c>
      <c r="L452" s="17">
        <v>18000</v>
      </c>
    </row>
    <row r="453" spans="1:12" s="16" customFormat="1" ht="33" customHeight="1">
      <c r="A453" s="13" t="s">
        <v>1241</v>
      </c>
      <c r="B453" s="13" t="s">
        <v>1249</v>
      </c>
      <c r="C453" s="14" t="s">
        <v>1211</v>
      </c>
      <c r="D453" s="14" t="s">
        <v>1212</v>
      </c>
      <c r="E453" s="15">
        <v>1781145</v>
      </c>
      <c r="F453" s="15">
        <v>78013.481</v>
      </c>
      <c r="G453" s="15">
        <v>767377</v>
      </c>
      <c r="H453" s="15">
        <v>51900</v>
      </c>
      <c r="I453" s="15">
        <f t="shared" si="8"/>
        <v>883854.5190000001</v>
      </c>
      <c r="K453" s="17">
        <v>952868</v>
      </c>
      <c r="L453" s="17">
        <v>9000</v>
      </c>
    </row>
    <row r="454" spans="1:12" s="16" customFormat="1" ht="33" customHeight="1">
      <c r="A454" s="13" t="s">
        <v>1241</v>
      </c>
      <c r="B454" s="13" t="s">
        <v>1249</v>
      </c>
      <c r="C454" s="14" t="s">
        <v>1213</v>
      </c>
      <c r="D454" s="14" t="s">
        <v>1214</v>
      </c>
      <c r="E454" s="15">
        <v>3831038</v>
      </c>
      <c r="F454" s="15">
        <v>2908270.359</v>
      </c>
      <c r="G454" s="15">
        <v>660075</v>
      </c>
      <c r="H454" s="15">
        <f>670950-408257</f>
        <v>262693</v>
      </c>
      <c r="I454" s="15">
        <f t="shared" si="8"/>
        <v>-0.35900000017136335</v>
      </c>
      <c r="K454" s="17">
        <v>1819663</v>
      </c>
      <c r="L454" s="17">
        <v>680350</v>
      </c>
    </row>
    <row r="455" spans="1:12" s="16" customFormat="1" ht="33" customHeight="1">
      <c r="A455" s="13" t="s">
        <v>1241</v>
      </c>
      <c r="B455" s="13" t="s">
        <v>1249</v>
      </c>
      <c r="C455" s="14" t="s">
        <v>1215</v>
      </c>
      <c r="D455" s="14" t="s">
        <v>1216</v>
      </c>
      <c r="E455" s="15">
        <v>4167666</v>
      </c>
      <c r="F455" s="15">
        <v>3056390.811</v>
      </c>
      <c r="G455" s="15">
        <v>648719</v>
      </c>
      <c r="H455" s="15">
        <f>496800-34244</f>
        <v>462556</v>
      </c>
      <c r="I455" s="15">
        <f t="shared" si="8"/>
        <v>0.18899999978020787</v>
      </c>
      <c r="K455" s="17">
        <v>2477564</v>
      </c>
      <c r="L455" s="17">
        <v>544583</v>
      </c>
    </row>
    <row r="456" spans="1:12" s="16" customFormat="1" ht="33" customHeight="1">
      <c r="A456" s="13" t="s">
        <v>1241</v>
      </c>
      <c r="B456" s="13" t="s">
        <v>1249</v>
      </c>
      <c r="C456" s="14" t="s">
        <v>1217</v>
      </c>
      <c r="D456" s="14" t="s">
        <v>1218</v>
      </c>
      <c r="E456" s="15">
        <v>1120405</v>
      </c>
      <c r="F456" s="15">
        <v>535019.0290000001</v>
      </c>
      <c r="G456" s="15">
        <v>232659</v>
      </c>
      <c r="H456" s="15">
        <v>22000</v>
      </c>
      <c r="I456" s="15">
        <f t="shared" si="8"/>
        <v>330726.9709999999</v>
      </c>
      <c r="K456" s="17">
        <v>865746</v>
      </c>
      <c r="L456" s="17">
        <v>0</v>
      </c>
    </row>
    <row r="457" spans="1:12" s="16" customFormat="1" ht="33" customHeight="1">
      <c r="A457" s="13" t="s">
        <v>1241</v>
      </c>
      <c r="B457" s="13" t="s">
        <v>1249</v>
      </c>
      <c r="C457" s="14" t="s">
        <v>1219</v>
      </c>
      <c r="D457" s="14" t="s">
        <v>1220</v>
      </c>
      <c r="E457" s="15">
        <v>876676</v>
      </c>
      <c r="F457" s="15">
        <v>372905.669</v>
      </c>
      <c r="G457" s="15">
        <v>144440</v>
      </c>
      <c r="H457" s="15">
        <v>42400</v>
      </c>
      <c r="I457" s="15">
        <f t="shared" si="8"/>
        <v>316930.331</v>
      </c>
      <c r="K457" s="17">
        <v>689836</v>
      </c>
      <c r="L457" s="17">
        <v>0</v>
      </c>
    </row>
    <row r="458" spans="1:12" s="16" customFormat="1" ht="33" customHeight="1">
      <c r="A458" s="13" t="s">
        <v>1241</v>
      </c>
      <c r="B458" s="13" t="s">
        <v>1249</v>
      </c>
      <c r="C458" s="14" t="s">
        <v>1221</v>
      </c>
      <c r="D458" s="14" t="s">
        <v>1222</v>
      </c>
      <c r="E458" s="15">
        <v>9201795</v>
      </c>
      <c r="F458" s="15">
        <v>3440329.0080000004</v>
      </c>
      <c r="G458" s="15">
        <v>1886872</v>
      </c>
      <c r="H458" s="15">
        <v>1955226</v>
      </c>
      <c r="I458" s="15">
        <f t="shared" si="8"/>
        <v>1919367.9919999996</v>
      </c>
      <c r="K458" s="17">
        <v>2969537</v>
      </c>
      <c r="L458" s="17">
        <v>2390160</v>
      </c>
    </row>
    <row r="459" spans="1:12" s="16" customFormat="1" ht="33" customHeight="1">
      <c r="A459" s="13" t="s">
        <v>1241</v>
      </c>
      <c r="B459" s="13" t="s">
        <v>1249</v>
      </c>
      <c r="C459" s="14" t="s">
        <v>1223</v>
      </c>
      <c r="D459" s="14" t="s">
        <v>1224</v>
      </c>
      <c r="E459" s="15">
        <v>3864973</v>
      </c>
      <c r="F459" s="15">
        <v>985885.895</v>
      </c>
      <c r="G459" s="15">
        <v>926400</v>
      </c>
      <c r="H459" s="15">
        <v>946740</v>
      </c>
      <c r="I459" s="15">
        <f t="shared" si="8"/>
        <v>1005947.105</v>
      </c>
      <c r="K459" s="17">
        <v>1147033</v>
      </c>
      <c r="L459" s="17">
        <v>844800</v>
      </c>
    </row>
    <row r="460" spans="1:12" s="16" customFormat="1" ht="33" customHeight="1">
      <c r="A460" s="13" t="s">
        <v>1241</v>
      </c>
      <c r="B460" s="13" t="s">
        <v>1249</v>
      </c>
      <c r="C460" s="14" t="s">
        <v>1225</v>
      </c>
      <c r="D460" s="14" t="s">
        <v>1226</v>
      </c>
      <c r="E460" s="15">
        <v>256835</v>
      </c>
      <c r="F460" s="15">
        <v>0</v>
      </c>
      <c r="G460" s="15">
        <v>75558</v>
      </c>
      <c r="H460" s="15">
        <v>172777</v>
      </c>
      <c r="I460" s="15">
        <f t="shared" si="8"/>
        <v>8500</v>
      </c>
      <c r="K460" s="17">
        <v>0</v>
      </c>
      <c r="L460" s="17">
        <v>8500</v>
      </c>
    </row>
    <row r="461" spans="1:12" s="16" customFormat="1" ht="33" customHeight="1">
      <c r="A461" s="13" t="s">
        <v>1241</v>
      </c>
      <c r="B461" s="13" t="s">
        <v>1249</v>
      </c>
      <c r="C461" s="14" t="s">
        <v>1227</v>
      </c>
      <c r="D461" s="14" t="s">
        <v>1228</v>
      </c>
      <c r="E461" s="15">
        <v>1994228</v>
      </c>
      <c r="F461" s="15">
        <v>640704.9450000001</v>
      </c>
      <c r="G461" s="15">
        <v>694671</v>
      </c>
      <c r="H461" s="15">
        <v>188026</v>
      </c>
      <c r="I461" s="15">
        <f t="shared" si="8"/>
        <v>470826.05499999993</v>
      </c>
      <c r="K461" s="17">
        <v>666531</v>
      </c>
      <c r="L461" s="17">
        <v>445000</v>
      </c>
    </row>
    <row r="462" spans="1:12" s="16" customFormat="1" ht="33" customHeight="1">
      <c r="A462" s="13" t="s">
        <v>1241</v>
      </c>
      <c r="B462" s="13" t="s">
        <v>1249</v>
      </c>
      <c r="C462" s="14" t="s">
        <v>1229</v>
      </c>
      <c r="D462" s="14" t="s">
        <v>0</v>
      </c>
      <c r="E462" s="15">
        <v>200558</v>
      </c>
      <c r="F462" s="15">
        <v>12575.509</v>
      </c>
      <c r="G462" s="15">
        <v>174791</v>
      </c>
      <c r="H462" s="15">
        <v>0</v>
      </c>
      <c r="I462" s="15">
        <f t="shared" si="8"/>
        <v>13191.491000000009</v>
      </c>
      <c r="K462" s="17">
        <v>25767</v>
      </c>
      <c r="L462" s="17">
        <v>0</v>
      </c>
    </row>
    <row r="463" spans="1:12" s="16" customFormat="1" ht="33" customHeight="1">
      <c r="A463" s="13" t="s">
        <v>1241</v>
      </c>
      <c r="B463" s="13" t="s">
        <v>1249</v>
      </c>
      <c r="C463" s="14" t="s">
        <v>1</v>
      </c>
      <c r="D463" s="14" t="s">
        <v>2</v>
      </c>
      <c r="E463" s="15">
        <v>39140</v>
      </c>
      <c r="F463" s="15">
        <v>30962.88</v>
      </c>
      <c r="G463" s="15">
        <f>9800-1623</f>
        <v>8177</v>
      </c>
      <c r="H463" s="15">
        <v>0</v>
      </c>
      <c r="I463" s="15">
        <f t="shared" si="8"/>
        <v>0.11999999999898137</v>
      </c>
      <c r="K463" s="17">
        <v>29340</v>
      </c>
      <c r="L463" s="17">
        <v>0</v>
      </c>
    </row>
    <row r="464" spans="1:12" s="16" customFormat="1" ht="33" customHeight="1">
      <c r="A464" s="13" t="s">
        <v>1241</v>
      </c>
      <c r="B464" s="13" t="s">
        <v>1249</v>
      </c>
      <c r="C464" s="14" t="s">
        <v>3</v>
      </c>
      <c r="D464" s="14" t="s">
        <v>4</v>
      </c>
      <c r="E464" s="15">
        <v>410000</v>
      </c>
      <c r="F464" s="15">
        <v>0</v>
      </c>
      <c r="G464" s="15">
        <v>0</v>
      </c>
      <c r="H464" s="15">
        <v>20000</v>
      </c>
      <c r="I464" s="15">
        <f t="shared" si="8"/>
        <v>390000</v>
      </c>
      <c r="K464" s="17">
        <v>0</v>
      </c>
      <c r="L464" s="17">
        <v>390000</v>
      </c>
    </row>
    <row r="465" spans="1:12" s="16" customFormat="1" ht="33" customHeight="1">
      <c r="A465" s="13" t="s">
        <v>1241</v>
      </c>
      <c r="B465" s="13" t="s">
        <v>1249</v>
      </c>
      <c r="C465" s="14" t="s">
        <v>5</v>
      </c>
      <c r="D465" s="14" t="s">
        <v>6</v>
      </c>
      <c r="E465" s="15">
        <v>55835</v>
      </c>
      <c r="F465" s="15">
        <v>11949.7</v>
      </c>
      <c r="G465" s="15">
        <v>16340</v>
      </c>
      <c r="H465" s="15">
        <v>27545</v>
      </c>
      <c r="I465" s="15">
        <f t="shared" si="8"/>
        <v>0.3000000000029104</v>
      </c>
      <c r="K465" s="17">
        <v>11950</v>
      </c>
      <c r="L465" s="17">
        <v>0</v>
      </c>
    </row>
    <row r="466" spans="1:12" s="16" customFormat="1" ht="33" customHeight="1">
      <c r="A466" s="13" t="s">
        <v>1241</v>
      </c>
      <c r="B466" s="13" t="s">
        <v>1249</v>
      </c>
      <c r="C466" s="14" t="s">
        <v>7</v>
      </c>
      <c r="D466" s="14" t="s">
        <v>8</v>
      </c>
      <c r="E466" s="15">
        <v>480000</v>
      </c>
      <c r="F466" s="15">
        <v>0</v>
      </c>
      <c r="G466" s="15">
        <v>320000</v>
      </c>
      <c r="H466" s="15">
        <v>0</v>
      </c>
      <c r="I466" s="15">
        <f t="shared" si="8"/>
        <v>160000</v>
      </c>
      <c r="K466" s="17">
        <v>160000</v>
      </c>
      <c r="L466" s="17">
        <v>0</v>
      </c>
    </row>
    <row r="467" spans="1:12" s="16" customFormat="1" ht="33" customHeight="1">
      <c r="A467" s="13" t="s">
        <v>1241</v>
      </c>
      <c r="B467" s="13" t="s">
        <v>1249</v>
      </c>
      <c r="C467" s="14" t="s">
        <v>9</v>
      </c>
      <c r="D467" s="14" t="s">
        <v>10</v>
      </c>
      <c r="E467" s="15">
        <v>445034</v>
      </c>
      <c r="F467" s="15">
        <v>187514.54200000002</v>
      </c>
      <c r="G467" s="15">
        <v>49446</v>
      </c>
      <c r="H467" s="15">
        <v>117274</v>
      </c>
      <c r="I467" s="15">
        <f t="shared" si="8"/>
        <v>90799.45799999998</v>
      </c>
      <c r="K467" s="17">
        <v>181414</v>
      </c>
      <c r="L467" s="17">
        <v>96900</v>
      </c>
    </row>
    <row r="468" spans="1:12" s="16" customFormat="1" ht="33" customHeight="1">
      <c r="A468" s="13" t="s">
        <v>1241</v>
      </c>
      <c r="B468" s="13" t="s">
        <v>1249</v>
      </c>
      <c r="C468" s="14" t="s">
        <v>11</v>
      </c>
      <c r="D468" s="14" t="s">
        <v>12</v>
      </c>
      <c r="E468" s="15">
        <v>1355257</v>
      </c>
      <c r="F468" s="15">
        <v>1255000</v>
      </c>
      <c r="G468" s="15">
        <f>332257-232000</f>
        <v>100257</v>
      </c>
      <c r="H468" s="15">
        <v>0</v>
      </c>
      <c r="I468" s="15">
        <f t="shared" si="8"/>
        <v>0</v>
      </c>
      <c r="K468" s="17">
        <v>1023000</v>
      </c>
      <c r="L468" s="17">
        <v>0</v>
      </c>
    </row>
    <row r="469" spans="1:12" s="16" customFormat="1" ht="33" customHeight="1">
      <c r="A469" s="13" t="s">
        <v>1241</v>
      </c>
      <c r="B469" s="13" t="s">
        <v>1249</v>
      </c>
      <c r="C469" s="14" t="s">
        <v>13</v>
      </c>
      <c r="D469" s="14" t="s">
        <v>14</v>
      </c>
      <c r="E469" s="15">
        <v>5833260</v>
      </c>
      <c r="F469" s="15">
        <v>1489236.883</v>
      </c>
      <c r="G469" s="15">
        <v>1594867</v>
      </c>
      <c r="H469" s="15">
        <v>1569562</v>
      </c>
      <c r="I469" s="15">
        <f t="shared" si="8"/>
        <v>1179594.1170000006</v>
      </c>
      <c r="K469" s="17">
        <v>1800996</v>
      </c>
      <c r="L469" s="17">
        <v>867835</v>
      </c>
    </row>
    <row r="470" spans="1:12" s="16" customFormat="1" ht="33" customHeight="1">
      <c r="A470" s="13" t="s">
        <v>1241</v>
      </c>
      <c r="B470" s="13" t="s">
        <v>1249</v>
      </c>
      <c r="C470" s="14" t="s">
        <v>15</v>
      </c>
      <c r="D470" s="14" t="s">
        <v>16</v>
      </c>
      <c r="E470" s="15">
        <v>180137</v>
      </c>
      <c r="F470" s="15">
        <v>32343.433</v>
      </c>
      <c r="G470" s="15">
        <v>96251</v>
      </c>
      <c r="H470" s="15">
        <f>51816-273</f>
        <v>51543</v>
      </c>
      <c r="I470" s="15">
        <f t="shared" si="8"/>
        <v>-0.4329999999899883</v>
      </c>
      <c r="K470" s="17">
        <v>32070</v>
      </c>
      <c r="L470" s="17">
        <v>0</v>
      </c>
    </row>
    <row r="471" spans="1:12" s="16" customFormat="1" ht="33" customHeight="1">
      <c r="A471" s="13" t="s">
        <v>1241</v>
      </c>
      <c r="B471" s="13" t="s">
        <v>1249</v>
      </c>
      <c r="C471" s="14" t="s">
        <v>17</v>
      </c>
      <c r="D471" s="14" t="s">
        <v>18</v>
      </c>
      <c r="E471" s="15">
        <v>2675292</v>
      </c>
      <c r="F471" s="15">
        <v>117265.73700000001</v>
      </c>
      <c r="G471" s="15">
        <v>533760</v>
      </c>
      <c r="H471" s="15">
        <v>570990</v>
      </c>
      <c r="I471" s="15">
        <f t="shared" si="8"/>
        <v>1453276.2629999998</v>
      </c>
      <c r="K471" s="17">
        <v>758311</v>
      </c>
      <c r="L471" s="17">
        <v>812231</v>
      </c>
    </row>
    <row r="472" spans="1:12" s="16" customFormat="1" ht="33" customHeight="1">
      <c r="A472" s="13" t="s">
        <v>1241</v>
      </c>
      <c r="B472" s="13" t="s">
        <v>1249</v>
      </c>
      <c r="C472" s="14" t="s">
        <v>19</v>
      </c>
      <c r="D472" s="14" t="s">
        <v>20</v>
      </c>
      <c r="E472" s="15">
        <v>48634</v>
      </c>
      <c r="F472" s="15">
        <v>0</v>
      </c>
      <c r="G472" s="15">
        <v>18365</v>
      </c>
      <c r="H472" s="15">
        <v>30269</v>
      </c>
      <c r="I472" s="15">
        <f t="shared" si="8"/>
        <v>0</v>
      </c>
      <c r="K472" s="17">
        <v>0</v>
      </c>
      <c r="L472" s="17">
        <v>0</v>
      </c>
    </row>
    <row r="473" spans="1:12" s="16" customFormat="1" ht="33" customHeight="1">
      <c r="A473" s="13" t="s">
        <v>1241</v>
      </c>
      <c r="B473" s="13" t="s">
        <v>1249</v>
      </c>
      <c r="C473" s="14" t="s">
        <v>21</v>
      </c>
      <c r="D473" s="14" t="s">
        <v>22</v>
      </c>
      <c r="E473" s="15">
        <v>106628</v>
      </c>
      <c r="F473" s="15">
        <v>0</v>
      </c>
      <c r="G473" s="15">
        <v>30543</v>
      </c>
      <c r="H473" s="15">
        <v>76085</v>
      </c>
      <c r="I473" s="15">
        <f t="shared" si="8"/>
        <v>0</v>
      </c>
      <c r="K473" s="17">
        <v>0</v>
      </c>
      <c r="L473" s="17">
        <v>0</v>
      </c>
    </row>
    <row r="474" spans="1:12" s="16" customFormat="1" ht="33" customHeight="1">
      <c r="A474" s="13" t="s">
        <v>1241</v>
      </c>
      <c r="B474" s="13" t="s">
        <v>1249</v>
      </c>
      <c r="C474" s="14" t="s">
        <v>23</v>
      </c>
      <c r="D474" s="14" t="s">
        <v>24</v>
      </c>
      <c r="E474" s="15">
        <v>2238564</v>
      </c>
      <c r="F474" s="15">
        <v>793487.63</v>
      </c>
      <c r="G474" s="15">
        <v>534900</v>
      </c>
      <c r="H474" s="15">
        <v>51120</v>
      </c>
      <c r="I474" s="15">
        <f t="shared" si="8"/>
        <v>859056.3700000001</v>
      </c>
      <c r="K474" s="17">
        <v>1012766</v>
      </c>
      <c r="L474" s="17">
        <v>639778</v>
      </c>
    </row>
    <row r="475" spans="1:12" s="16" customFormat="1" ht="33" customHeight="1">
      <c r="A475" s="13" t="s">
        <v>1241</v>
      </c>
      <c r="B475" s="13" t="s">
        <v>1249</v>
      </c>
      <c r="C475" s="14" t="s">
        <v>25</v>
      </c>
      <c r="D475" s="14" t="s">
        <v>26</v>
      </c>
      <c r="E475" s="15">
        <v>2265992</v>
      </c>
      <c r="F475" s="15">
        <v>1258310.541</v>
      </c>
      <c r="G475" s="15">
        <v>548100</v>
      </c>
      <c r="H475" s="15">
        <f>561150-101569</f>
        <v>459581</v>
      </c>
      <c r="I475" s="15">
        <f t="shared" si="8"/>
        <v>0.45900000003166497</v>
      </c>
      <c r="K475" s="17">
        <v>569492</v>
      </c>
      <c r="L475" s="17">
        <v>587250</v>
      </c>
    </row>
    <row r="476" spans="1:12" s="16" customFormat="1" ht="33" customHeight="1">
      <c r="A476" s="13" t="s">
        <v>1241</v>
      </c>
      <c r="B476" s="13" t="s">
        <v>1249</v>
      </c>
      <c r="C476" s="14" t="s">
        <v>27</v>
      </c>
      <c r="D476" s="14" t="s">
        <v>28</v>
      </c>
      <c r="E476" s="15">
        <v>645218</v>
      </c>
      <c r="F476" s="15">
        <v>35594.578</v>
      </c>
      <c r="G476" s="15">
        <v>219210</v>
      </c>
      <c r="H476" s="15">
        <v>173270</v>
      </c>
      <c r="I476" s="15">
        <f t="shared" si="8"/>
        <v>217143.42200000002</v>
      </c>
      <c r="K476" s="17">
        <v>252738</v>
      </c>
      <c r="L476" s="17">
        <v>0</v>
      </c>
    </row>
    <row r="477" spans="1:12" s="16" customFormat="1" ht="33" customHeight="1">
      <c r="A477" s="13" t="s">
        <v>1241</v>
      </c>
      <c r="B477" s="13" t="s">
        <v>1249</v>
      </c>
      <c r="C477" s="14" t="s">
        <v>29</v>
      </c>
      <c r="D477" s="14" t="s">
        <v>30</v>
      </c>
      <c r="E477" s="15">
        <v>282000</v>
      </c>
      <c r="F477" s="15">
        <v>0</v>
      </c>
      <c r="G477" s="15">
        <v>47000</v>
      </c>
      <c r="H477" s="15">
        <v>141000</v>
      </c>
      <c r="I477" s="15">
        <f t="shared" si="8"/>
        <v>94000</v>
      </c>
      <c r="K477" s="17">
        <v>0</v>
      </c>
      <c r="L477" s="17">
        <v>94000</v>
      </c>
    </row>
    <row r="478" spans="1:12" s="16" customFormat="1" ht="33" customHeight="1">
      <c r="A478" s="13" t="s">
        <v>1241</v>
      </c>
      <c r="B478" s="13" t="s">
        <v>1249</v>
      </c>
      <c r="C478" s="14" t="s">
        <v>31</v>
      </c>
      <c r="D478" s="14" t="s">
        <v>32</v>
      </c>
      <c r="E478" s="15">
        <v>322000</v>
      </c>
      <c r="F478" s="15">
        <v>0</v>
      </c>
      <c r="G478" s="15">
        <v>54000</v>
      </c>
      <c r="H478" s="15">
        <v>162000</v>
      </c>
      <c r="I478" s="15">
        <f t="shared" si="8"/>
        <v>106000</v>
      </c>
      <c r="K478" s="17">
        <v>0</v>
      </c>
      <c r="L478" s="17">
        <v>106000</v>
      </c>
    </row>
    <row r="479" spans="1:12" s="16" customFormat="1" ht="33" customHeight="1">
      <c r="A479" s="13" t="s">
        <v>1241</v>
      </c>
      <c r="B479" s="13" t="s">
        <v>1249</v>
      </c>
      <c r="C479" s="14" t="s">
        <v>33</v>
      </c>
      <c r="D479" s="14" t="s">
        <v>34</v>
      </c>
      <c r="E479" s="15">
        <v>150264</v>
      </c>
      <c r="F479" s="15">
        <v>0</v>
      </c>
      <c r="G479" s="15">
        <v>89516</v>
      </c>
      <c r="H479" s="15">
        <v>60748</v>
      </c>
      <c r="I479" s="15">
        <f t="shared" si="8"/>
        <v>0</v>
      </c>
      <c r="K479" s="17">
        <v>0</v>
      </c>
      <c r="L479" s="17">
        <v>0</v>
      </c>
    </row>
    <row r="480" spans="1:12" s="16" customFormat="1" ht="33" customHeight="1">
      <c r="A480" s="13" t="s">
        <v>1241</v>
      </c>
      <c r="B480" s="13" t="s">
        <v>1249</v>
      </c>
      <c r="C480" s="14" t="s">
        <v>35</v>
      </c>
      <c r="D480" s="14" t="s">
        <v>36</v>
      </c>
      <c r="E480" s="15">
        <v>6168368</v>
      </c>
      <c r="F480" s="15">
        <v>989454.099</v>
      </c>
      <c r="G480" s="15">
        <v>1571464</v>
      </c>
      <c r="H480" s="15">
        <v>625464</v>
      </c>
      <c r="I480" s="15">
        <f t="shared" si="8"/>
        <v>2981985.9009999996</v>
      </c>
      <c r="K480" s="17">
        <v>593476</v>
      </c>
      <c r="L480" s="17">
        <v>3377964</v>
      </c>
    </row>
    <row r="481" spans="1:12" s="16" customFormat="1" ht="33" customHeight="1">
      <c r="A481" s="13" t="s">
        <v>1241</v>
      </c>
      <c r="B481" s="13" t="s">
        <v>1249</v>
      </c>
      <c r="C481" s="14" t="s">
        <v>37</v>
      </c>
      <c r="D481" s="14" t="s">
        <v>38</v>
      </c>
      <c r="E481" s="15">
        <v>18829</v>
      </c>
      <c r="F481" s="15">
        <v>0</v>
      </c>
      <c r="G481" s="15">
        <v>0</v>
      </c>
      <c r="H481" s="15">
        <v>0</v>
      </c>
      <c r="I481" s="15">
        <f t="shared" si="8"/>
        <v>18829</v>
      </c>
      <c r="K481" s="17">
        <v>0</v>
      </c>
      <c r="L481" s="17">
        <v>18829</v>
      </c>
    </row>
    <row r="482" spans="1:12" s="16" customFormat="1" ht="33" customHeight="1">
      <c r="A482" s="13" t="s">
        <v>1241</v>
      </c>
      <c r="B482" s="13" t="s">
        <v>1249</v>
      </c>
      <c r="C482" s="14" t="s">
        <v>39</v>
      </c>
      <c r="D482" s="14" t="s">
        <v>40</v>
      </c>
      <c r="E482" s="15">
        <v>64000</v>
      </c>
      <c r="F482" s="15">
        <v>0</v>
      </c>
      <c r="G482" s="15">
        <v>19500</v>
      </c>
      <c r="H482" s="15">
        <v>0</v>
      </c>
      <c r="I482" s="15">
        <f t="shared" si="8"/>
        <v>44500</v>
      </c>
      <c r="K482" s="17">
        <v>0</v>
      </c>
      <c r="L482" s="17">
        <v>44500</v>
      </c>
    </row>
    <row r="483" spans="1:12" s="16" customFormat="1" ht="33" customHeight="1">
      <c r="A483" s="13" t="s">
        <v>1241</v>
      </c>
      <c r="B483" s="13" t="s">
        <v>1249</v>
      </c>
      <c r="C483" s="14" t="s">
        <v>41</v>
      </c>
      <c r="D483" s="14" t="s">
        <v>42</v>
      </c>
      <c r="E483" s="15">
        <v>50000</v>
      </c>
      <c r="F483" s="15">
        <v>0</v>
      </c>
      <c r="G483" s="15">
        <v>0</v>
      </c>
      <c r="H483" s="15">
        <v>0</v>
      </c>
      <c r="I483" s="15">
        <f t="shared" si="8"/>
        <v>50000</v>
      </c>
      <c r="K483" s="17">
        <v>0</v>
      </c>
      <c r="L483" s="17">
        <v>50000</v>
      </c>
    </row>
    <row r="484" spans="1:12" s="16" customFormat="1" ht="33" customHeight="1">
      <c r="A484" s="13" t="s">
        <v>1241</v>
      </c>
      <c r="B484" s="13" t="s">
        <v>1249</v>
      </c>
      <c r="C484" s="14" t="s">
        <v>43</v>
      </c>
      <c r="D484" s="14" t="s">
        <v>44</v>
      </c>
      <c r="E484" s="15">
        <v>10000</v>
      </c>
      <c r="F484" s="15">
        <v>0</v>
      </c>
      <c r="G484" s="15">
        <v>0</v>
      </c>
      <c r="H484" s="15">
        <v>0</v>
      </c>
      <c r="I484" s="15">
        <f t="shared" si="8"/>
        <v>10000</v>
      </c>
      <c r="K484" s="17">
        <v>0</v>
      </c>
      <c r="L484" s="17">
        <v>10000</v>
      </c>
    </row>
    <row r="485" spans="1:12" s="16" customFormat="1" ht="33" customHeight="1">
      <c r="A485" s="13" t="s">
        <v>1241</v>
      </c>
      <c r="B485" s="13" t="s">
        <v>1249</v>
      </c>
      <c r="C485" s="14" t="s">
        <v>45</v>
      </c>
      <c r="D485" s="14" t="s">
        <v>46</v>
      </c>
      <c r="E485" s="15">
        <v>26199</v>
      </c>
      <c r="F485" s="15">
        <v>0</v>
      </c>
      <c r="G485" s="15">
        <v>0</v>
      </c>
      <c r="H485" s="15">
        <v>0</v>
      </c>
      <c r="I485" s="15">
        <f t="shared" si="8"/>
        <v>26199</v>
      </c>
      <c r="K485" s="17">
        <v>26199</v>
      </c>
      <c r="L485" s="17">
        <v>0</v>
      </c>
    </row>
    <row r="486" spans="1:12" s="16" customFormat="1" ht="33" customHeight="1">
      <c r="A486" s="13" t="s">
        <v>1241</v>
      </c>
      <c r="B486" s="13" t="s">
        <v>1249</v>
      </c>
      <c r="C486" s="14" t="s">
        <v>47</v>
      </c>
      <c r="D486" s="14" t="s">
        <v>48</v>
      </c>
      <c r="E486" s="15">
        <v>786000</v>
      </c>
      <c r="F486" s="15">
        <v>0</v>
      </c>
      <c r="G486" s="15">
        <v>0</v>
      </c>
      <c r="H486" s="15">
        <v>391200</v>
      </c>
      <c r="I486" s="15">
        <f t="shared" si="8"/>
        <v>394800</v>
      </c>
      <c r="K486" s="17">
        <v>0</v>
      </c>
      <c r="L486" s="17">
        <v>394800</v>
      </c>
    </row>
    <row r="487" spans="1:12" s="16" customFormat="1" ht="33" customHeight="1">
      <c r="A487" s="13" t="s">
        <v>1241</v>
      </c>
      <c r="B487" s="13" t="s">
        <v>1249</v>
      </c>
      <c r="C487" s="14" t="s">
        <v>49</v>
      </c>
      <c r="D487" s="14" t="s">
        <v>50</v>
      </c>
      <c r="E487" s="15">
        <v>3784506</v>
      </c>
      <c r="F487" s="15">
        <v>619941.657</v>
      </c>
      <c r="G487" s="15">
        <v>895656</v>
      </c>
      <c r="H487" s="15">
        <v>901276</v>
      </c>
      <c r="I487" s="15">
        <f t="shared" si="8"/>
        <v>1367632.3429999999</v>
      </c>
      <c r="K487" s="17">
        <v>1007460</v>
      </c>
      <c r="L487" s="17">
        <v>980114</v>
      </c>
    </row>
    <row r="488" spans="1:12" s="16" customFormat="1" ht="33" customHeight="1">
      <c r="A488" s="13" t="s">
        <v>1241</v>
      </c>
      <c r="B488" s="13" t="s">
        <v>1249</v>
      </c>
      <c r="C488" s="14" t="s">
        <v>51</v>
      </c>
      <c r="D488" s="14" t="s">
        <v>52</v>
      </c>
      <c r="E488" s="15">
        <v>1280000</v>
      </c>
      <c r="F488" s="15">
        <v>0</v>
      </c>
      <c r="G488" s="15">
        <v>0</v>
      </c>
      <c r="H488" s="15">
        <v>0</v>
      </c>
      <c r="I488" s="15">
        <f t="shared" si="8"/>
        <v>1280000</v>
      </c>
      <c r="K488" s="17">
        <v>0</v>
      </c>
      <c r="L488" s="17">
        <v>1280000</v>
      </c>
    </row>
    <row r="489" spans="1:12" s="16" customFormat="1" ht="33" customHeight="1">
      <c r="A489" s="13" t="s">
        <v>1241</v>
      </c>
      <c r="B489" s="13" t="s">
        <v>1249</v>
      </c>
      <c r="C489" s="14" t="s">
        <v>53</v>
      </c>
      <c r="D489" s="14" t="s">
        <v>54</v>
      </c>
      <c r="E489" s="15">
        <v>372790</v>
      </c>
      <c r="F489" s="15">
        <v>0</v>
      </c>
      <c r="G489" s="15">
        <v>0</v>
      </c>
      <c r="H489" s="15">
        <v>0</v>
      </c>
      <c r="I489" s="15">
        <f t="shared" si="8"/>
        <v>372790</v>
      </c>
      <c r="K489" s="17">
        <v>72790</v>
      </c>
      <c r="L489" s="17">
        <v>300000</v>
      </c>
    </row>
    <row r="490" spans="1:12" s="16" customFormat="1" ht="33" customHeight="1">
      <c r="A490" s="13" t="s">
        <v>1241</v>
      </c>
      <c r="B490" s="13" t="s">
        <v>1249</v>
      </c>
      <c r="C490" s="14" t="s">
        <v>55</v>
      </c>
      <c r="D490" s="14" t="s">
        <v>56</v>
      </c>
      <c r="E490" s="15">
        <v>446666</v>
      </c>
      <c r="F490" s="15">
        <v>0</v>
      </c>
      <c r="G490" s="15">
        <v>0</v>
      </c>
      <c r="H490" s="15">
        <v>166666</v>
      </c>
      <c r="I490" s="15">
        <f t="shared" si="8"/>
        <v>280000</v>
      </c>
      <c r="K490" s="17">
        <v>0</v>
      </c>
      <c r="L490" s="17">
        <v>280000</v>
      </c>
    </row>
    <row r="491" spans="1:12" s="16" customFormat="1" ht="33" customHeight="1">
      <c r="A491" s="13" t="s">
        <v>1241</v>
      </c>
      <c r="B491" s="13" t="s">
        <v>1249</v>
      </c>
      <c r="C491" s="14" t="s">
        <v>57</v>
      </c>
      <c r="D491" s="14" t="s">
        <v>58</v>
      </c>
      <c r="E491" s="15">
        <v>5000</v>
      </c>
      <c r="F491" s="15">
        <v>0</v>
      </c>
      <c r="G491" s="15">
        <v>0</v>
      </c>
      <c r="H491" s="15">
        <v>0</v>
      </c>
      <c r="I491" s="15">
        <f t="shared" si="8"/>
        <v>5000</v>
      </c>
      <c r="K491" s="17">
        <v>0</v>
      </c>
      <c r="L491" s="17">
        <v>5000</v>
      </c>
    </row>
    <row r="492" spans="1:12" s="16" customFormat="1" ht="33" customHeight="1">
      <c r="A492" s="13" t="s">
        <v>1241</v>
      </c>
      <c r="B492" s="13" t="s">
        <v>1249</v>
      </c>
      <c r="C492" s="14" t="s">
        <v>59</v>
      </c>
      <c r="D492" s="14" t="s">
        <v>60</v>
      </c>
      <c r="E492" s="15">
        <v>761000</v>
      </c>
      <c r="F492" s="15">
        <v>0</v>
      </c>
      <c r="G492" s="15">
        <v>0</v>
      </c>
      <c r="H492" s="15">
        <v>40000</v>
      </c>
      <c r="I492" s="15">
        <f t="shared" si="8"/>
        <v>721000</v>
      </c>
      <c r="K492" s="17">
        <v>0</v>
      </c>
      <c r="L492" s="17">
        <v>721000</v>
      </c>
    </row>
    <row r="493" spans="1:12" s="16" customFormat="1" ht="33" customHeight="1">
      <c r="A493" s="13" t="s">
        <v>1241</v>
      </c>
      <c r="B493" s="13" t="s">
        <v>1249</v>
      </c>
      <c r="C493" s="14" t="s">
        <v>61</v>
      </c>
      <c r="D493" s="14" t="s">
        <v>62</v>
      </c>
      <c r="E493" s="15">
        <v>812430</v>
      </c>
      <c r="F493" s="15">
        <v>0</v>
      </c>
      <c r="G493" s="15">
        <v>0</v>
      </c>
      <c r="H493" s="15">
        <v>0</v>
      </c>
      <c r="I493" s="15">
        <f t="shared" si="8"/>
        <v>812430</v>
      </c>
      <c r="K493" s="17">
        <v>0</v>
      </c>
      <c r="L493" s="17">
        <v>812430</v>
      </c>
    </row>
    <row r="494" spans="1:12" s="16" customFormat="1" ht="33" customHeight="1">
      <c r="A494" s="13" t="s">
        <v>1241</v>
      </c>
      <c r="B494" s="13" t="s">
        <v>1249</v>
      </c>
      <c r="C494" s="14" t="s">
        <v>63</v>
      </c>
      <c r="D494" s="14" t="s">
        <v>64</v>
      </c>
      <c r="E494" s="15">
        <v>120000</v>
      </c>
      <c r="F494" s="15">
        <v>0</v>
      </c>
      <c r="G494" s="15">
        <v>0</v>
      </c>
      <c r="H494" s="15">
        <v>20000</v>
      </c>
      <c r="I494" s="15">
        <f t="shared" si="8"/>
        <v>100000</v>
      </c>
      <c r="K494" s="17">
        <v>0</v>
      </c>
      <c r="L494" s="17">
        <v>100000</v>
      </c>
    </row>
    <row r="495" spans="1:12" s="16" customFormat="1" ht="33" customHeight="1">
      <c r="A495" s="13" t="s">
        <v>1241</v>
      </c>
      <c r="B495" s="13" t="s">
        <v>1249</v>
      </c>
      <c r="C495" s="14" t="s">
        <v>65</v>
      </c>
      <c r="D495" s="14" t="s">
        <v>66</v>
      </c>
      <c r="E495" s="15">
        <v>2378000</v>
      </c>
      <c r="F495" s="15">
        <v>65202.79599999999</v>
      </c>
      <c r="G495" s="15">
        <v>601272</v>
      </c>
      <c r="H495" s="15">
        <v>718860</v>
      </c>
      <c r="I495" s="15">
        <f t="shared" si="8"/>
        <v>992665.2039999999</v>
      </c>
      <c r="K495" s="17">
        <v>121000</v>
      </c>
      <c r="L495" s="17">
        <v>936868</v>
      </c>
    </row>
    <row r="496" spans="1:12" s="16" customFormat="1" ht="33" customHeight="1">
      <c r="A496" s="13" t="s">
        <v>1242</v>
      </c>
      <c r="B496" s="13" t="s">
        <v>1249</v>
      </c>
      <c r="C496" s="14" t="s">
        <v>67</v>
      </c>
      <c r="D496" s="14" t="s">
        <v>68</v>
      </c>
      <c r="E496" s="15">
        <v>1400000</v>
      </c>
      <c r="F496" s="15">
        <v>0</v>
      </c>
      <c r="G496" s="15">
        <v>390000</v>
      </c>
      <c r="H496" s="15">
        <v>430000</v>
      </c>
      <c r="I496" s="15">
        <f t="shared" si="8"/>
        <v>580000</v>
      </c>
      <c r="K496" s="17">
        <v>130000</v>
      </c>
      <c r="L496" s="17">
        <v>450000</v>
      </c>
    </row>
    <row r="497" spans="1:12" s="16" customFormat="1" ht="33" customHeight="1">
      <c r="A497" s="13" t="s">
        <v>1242</v>
      </c>
      <c r="B497" s="13" t="s">
        <v>1249</v>
      </c>
      <c r="C497" s="14" t="s">
        <v>69</v>
      </c>
      <c r="D497" s="14" t="s">
        <v>70</v>
      </c>
      <c r="E497" s="15">
        <v>8347</v>
      </c>
      <c r="F497" s="15">
        <v>8347.031</v>
      </c>
      <c r="G497" s="15">
        <v>0</v>
      </c>
      <c r="H497" s="15">
        <v>0</v>
      </c>
      <c r="I497" s="15">
        <f aca="true" t="shared" si="9" ref="I497:I560">+E497-F497-G497-H497</f>
        <v>-0.031000000000858563</v>
      </c>
      <c r="K497" s="17">
        <v>8347</v>
      </c>
      <c r="L497" s="17">
        <v>0</v>
      </c>
    </row>
    <row r="498" spans="1:12" s="16" customFormat="1" ht="33" customHeight="1">
      <c r="A498" s="13" t="s">
        <v>1242</v>
      </c>
      <c r="B498" s="13" t="s">
        <v>1249</v>
      </c>
      <c r="C498" s="14" t="s">
        <v>71</v>
      </c>
      <c r="D498" s="14" t="s">
        <v>72</v>
      </c>
      <c r="E498" s="15">
        <v>3913470</v>
      </c>
      <c r="F498" s="15">
        <v>307020.566</v>
      </c>
      <c r="G498" s="15">
        <v>675000</v>
      </c>
      <c r="H498" s="15">
        <v>679000</v>
      </c>
      <c r="I498" s="15">
        <f t="shared" si="9"/>
        <v>2252449.434</v>
      </c>
      <c r="K498" s="17">
        <v>75763</v>
      </c>
      <c r="L498" s="17">
        <v>2483707</v>
      </c>
    </row>
    <row r="499" spans="1:12" s="16" customFormat="1" ht="33" customHeight="1">
      <c r="A499" s="13" t="s">
        <v>1242</v>
      </c>
      <c r="B499" s="13" t="s">
        <v>1249</v>
      </c>
      <c r="C499" s="14" t="s">
        <v>73</v>
      </c>
      <c r="D499" s="14" t="s">
        <v>74</v>
      </c>
      <c r="E499" s="15">
        <v>750000</v>
      </c>
      <c r="F499" s="15">
        <v>0</v>
      </c>
      <c r="G499" s="15">
        <v>225000</v>
      </c>
      <c r="H499" s="15">
        <v>225000</v>
      </c>
      <c r="I499" s="15">
        <f t="shared" si="9"/>
        <v>300000</v>
      </c>
      <c r="K499" s="17">
        <v>75000</v>
      </c>
      <c r="L499" s="17">
        <v>225000</v>
      </c>
    </row>
    <row r="500" spans="1:12" s="16" customFormat="1" ht="33" customHeight="1">
      <c r="A500" s="13" t="s">
        <v>1242</v>
      </c>
      <c r="B500" s="13" t="s">
        <v>1249</v>
      </c>
      <c r="C500" s="14" t="s">
        <v>75</v>
      </c>
      <c r="D500" s="14" t="s">
        <v>76</v>
      </c>
      <c r="E500" s="15">
        <v>61000</v>
      </c>
      <c r="F500" s="15">
        <v>0</v>
      </c>
      <c r="G500" s="15">
        <v>0</v>
      </c>
      <c r="H500" s="15">
        <v>0</v>
      </c>
      <c r="I500" s="15">
        <f t="shared" si="9"/>
        <v>61000</v>
      </c>
      <c r="K500" s="17">
        <v>61000</v>
      </c>
      <c r="L500" s="17">
        <v>0</v>
      </c>
    </row>
    <row r="501" spans="1:12" s="16" customFormat="1" ht="33" customHeight="1">
      <c r="A501" s="13" t="s">
        <v>1242</v>
      </c>
      <c r="B501" s="13" t="s">
        <v>1249</v>
      </c>
      <c r="C501" s="14" t="s">
        <v>77</v>
      </c>
      <c r="D501" s="14" t="s">
        <v>78</v>
      </c>
      <c r="E501" s="15">
        <v>295000</v>
      </c>
      <c r="F501" s="15">
        <v>0</v>
      </c>
      <c r="G501" s="15">
        <v>0</v>
      </c>
      <c r="H501" s="15">
        <v>0</v>
      </c>
      <c r="I501" s="15">
        <f t="shared" si="9"/>
        <v>295000</v>
      </c>
      <c r="K501" s="17">
        <v>3408</v>
      </c>
      <c r="L501" s="17">
        <v>291592</v>
      </c>
    </row>
    <row r="502" spans="1:12" s="16" customFormat="1" ht="33" customHeight="1">
      <c r="A502" s="13" t="s">
        <v>1242</v>
      </c>
      <c r="B502" s="13" t="s">
        <v>1249</v>
      </c>
      <c r="C502" s="14" t="s">
        <v>79</v>
      </c>
      <c r="D502" s="14" t="s">
        <v>80</v>
      </c>
      <c r="E502" s="15">
        <v>1370950</v>
      </c>
      <c r="F502" s="15">
        <v>184727.263</v>
      </c>
      <c r="G502" s="15">
        <v>626416</v>
      </c>
      <c r="H502" s="15">
        <v>99657</v>
      </c>
      <c r="I502" s="15">
        <f t="shared" si="9"/>
        <v>460149.73699999996</v>
      </c>
      <c r="K502" s="17">
        <v>638877</v>
      </c>
      <c r="L502" s="17">
        <v>6000</v>
      </c>
    </row>
    <row r="503" spans="1:12" s="16" customFormat="1" ht="33" customHeight="1">
      <c r="A503" s="13" t="s">
        <v>1242</v>
      </c>
      <c r="B503" s="13" t="s">
        <v>1249</v>
      </c>
      <c r="C503" s="14" t="s">
        <v>81</v>
      </c>
      <c r="D503" s="14" t="s">
        <v>82</v>
      </c>
      <c r="E503" s="15">
        <v>40000</v>
      </c>
      <c r="F503" s="15">
        <v>0</v>
      </c>
      <c r="G503" s="15">
        <v>12000</v>
      </c>
      <c r="H503" s="15">
        <v>12000</v>
      </c>
      <c r="I503" s="15">
        <f t="shared" si="9"/>
        <v>16000</v>
      </c>
      <c r="K503" s="17">
        <v>4000</v>
      </c>
      <c r="L503" s="17">
        <v>12000</v>
      </c>
    </row>
    <row r="504" spans="1:12" s="16" customFormat="1" ht="33" customHeight="1">
      <c r="A504" s="13" t="s">
        <v>1242</v>
      </c>
      <c r="B504" s="13" t="s">
        <v>1249</v>
      </c>
      <c r="C504" s="14" t="s">
        <v>83</v>
      </c>
      <c r="D504" s="14" t="s">
        <v>84</v>
      </c>
      <c r="E504" s="15">
        <v>5700618</v>
      </c>
      <c r="F504" s="15">
        <v>3281473.354</v>
      </c>
      <c r="G504" s="15">
        <v>714000</v>
      </c>
      <c r="H504" s="15">
        <v>720000</v>
      </c>
      <c r="I504" s="15">
        <f t="shared" si="9"/>
        <v>985144.6460000002</v>
      </c>
      <c r="K504" s="17">
        <v>946197</v>
      </c>
      <c r="L504" s="17">
        <v>3320421</v>
      </c>
    </row>
    <row r="505" spans="1:12" s="16" customFormat="1" ht="33" customHeight="1">
      <c r="A505" s="13" t="s">
        <v>1242</v>
      </c>
      <c r="B505" s="13" t="s">
        <v>1249</v>
      </c>
      <c r="C505" s="14" t="s">
        <v>85</v>
      </c>
      <c r="D505" s="14" t="s">
        <v>86</v>
      </c>
      <c r="E505" s="15">
        <v>123000</v>
      </c>
      <c r="F505" s="15">
        <v>0</v>
      </c>
      <c r="G505" s="15">
        <v>18900</v>
      </c>
      <c r="H505" s="15">
        <v>48900</v>
      </c>
      <c r="I505" s="15">
        <f t="shared" si="9"/>
        <v>55200</v>
      </c>
      <c r="K505" s="17">
        <v>6300</v>
      </c>
      <c r="L505" s="17">
        <v>48900</v>
      </c>
    </row>
    <row r="506" spans="1:12" s="16" customFormat="1" ht="33" customHeight="1">
      <c r="A506" s="13" t="s">
        <v>1242</v>
      </c>
      <c r="B506" s="13" t="s">
        <v>1249</v>
      </c>
      <c r="C506" s="14" t="s">
        <v>87</v>
      </c>
      <c r="D506" s="14" t="s">
        <v>88</v>
      </c>
      <c r="E506" s="15">
        <v>3427499</v>
      </c>
      <c r="F506" s="15">
        <v>1531976.532</v>
      </c>
      <c r="G506" s="15">
        <v>1474807</v>
      </c>
      <c r="H506" s="15">
        <v>39211</v>
      </c>
      <c r="I506" s="15">
        <f t="shared" si="9"/>
        <v>381504.4680000001</v>
      </c>
      <c r="K506" s="17">
        <v>1593738</v>
      </c>
      <c r="L506" s="17">
        <v>319743</v>
      </c>
    </row>
    <row r="507" spans="1:12" s="16" customFormat="1" ht="33" customHeight="1">
      <c r="A507" s="13" t="s">
        <v>1242</v>
      </c>
      <c r="B507" s="13" t="s">
        <v>1249</v>
      </c>
      <c r="C507" s="14" t="s">
        <v>89</v>
      </c>
      <c r="D507" s="14" t="s">
        <v>90</v>
      </c>
      <c r="E507" s="15">
        <v>3151000</v>
      </c>
      <c r="F507" s="15">
        <v>723927.484</v>
      </c>
      <c r="G507" s="15">
        <v>1167984</v>
      </c>
      <c r="H507" s="15">
        <v>96316</v>
      </c>
      <c r="I507" s="15">
        <f t="shared" si="9"/>
        <v>1162772.5159999998</v>
      </c>
      <c r="K507" s="17">
        <v>659200</v>
      </c>
      <c r="L507" s="17">
        <v>1227500</v>
      </c>
    </row>
    <row r="508" spans="1:12" s="16" customFormat="1" ht="33" customHeight="1">
      <c r="A508" s="13" t="s">
        <v>1242</v>
      </c>
      <c r="B508" s="13" t="s">
        <v>1249</v>
      </c>
      <c r="C508" s="14" t="s">
        <v>91</v>
      </c>
      <c r="D508" s="14" t="s">
        <v>92</v>
      </c>
      <c r="E508" s="15">
        <v>1183803</v>
      </c>
      <c r="F508" s="15">
        <v>609069.785</v>
      </c>
      <c r="G508" s="15">
        <v>149202</v>
      </c>
      <c r="H508" s="15">
        <v>253300</v>
      </c>
      <c r="I508" s="15">
        <f t="shared" si="9"/>
        <v>172231.21499999997</v>
      </c>
      <c r="K508" s="17">
        <v>781301</v>
      </c>
      <c r="L508" s="17">
        <v>0</v>
      </c>
    </row>
    <row r="509" spans="1:12" s="16" customFormat="1" ht="33" customHeight="1">
      <c r="A509" s="13" t="s">
        <v>1242</v>
      </c>
      <c r="B509" s="13" t="s">
        <v>1249</v>
      </c>
      <c r="C509" s="14" t="s">
        <v>93</v>
      </c>
      <c r="D509" s="14" t="s">
        <v>94</v>
      </c>
      <c r="E509" s="15">
        <v>4840626</v>
      </c>
      <c r="F509" s="15">
        <v>1124560.834</v>
      </c>
      <c r="G509" s="15">
        <v>1139333</v>
      </c>
      <c r="H509" s="15">
        <v>766000</v>
      </c>
      <c r="I509" s="15">
        <f t="shared" si="9"/>
        <v>1810732.1660000002</v>
      </c>
      <c r="K509" s="17">
        <v>569293</v>
      </c>
      <c r="L509" s="17">
        <v>2366000</v>
      </c>
    </row>
    <row r="510" spans="1:12" s="16" customFormat="1" ht="33" customHeight="1">
      <c r="A510" s="13" t="s">
        <v>1242</v>
      </c>
      <c r="B510" s="13" t="s">
        <v>1249</v>
      </c>
      <c r="C510" s="14" t="s">
        <v>95</v>
      </c>
      <c r="D510" s="14" t="s">
        <v>96</v>
      </c>
      <c r="E510" s="15">
        <v>538613</v>
      </c>
      <c r="F510" s="15">
        <v>88742.412</v>
      </c>
      <c r="G510" s="15">
        <v>1242</v>
      </c>
      <c r="H510" s="15">
        <v>0</v>
      </c>
      <c r="I510" s="15">
        <f t="shared" si="9"/>
        <v>448628.588</v>
      </c>
      <c r="K510" s="17">
        <v>537371</v>
      </c>
      <c r="L510" s="17">
        <v>0</v>
      </c>
    </row>
    <row r="511" spans="1:12" s="16" customFormat="1" ht="33" customHeight="1">
      <c r="A511" s="13" t="s">
        <v>1242</v>
      </c>
      <c r="B511" s="13" t="s">
        <v>1249</v>
      </c>
      <c r="C511" s="14" t="s">
        <v>97</v>
      </c>
      <c r="D511" s="14" t="s">
        <v>98</v>
      </c>
      <c r="E511" s="15">
        <v>25000</v>
      </c>
      <c r="F511" s="15">
        <v>0</v>
      </c>
      <c r="G511" s="15">
        <v>0</v>
      </c>
      <c r="H511" s="15">
        <v>0</v>
      </c>
      <c r="I511" s="15">
        <f t="shared" si="9"/>
        <v>25000</v>
      </c>
      <c r="K511" s="17">
        <v>0</v>
      </c>
      <c r="L511" s="17">
        <v>25000</v>
      </c>
    </row>
    <row r="512" spans="1:12" s="16" customFormat="1" ht="33" customHeight="1">
      <c r="A512" s="13" t="s">
        <v>1242</v>
      </c>
      <c r="B512" s="13" t="s">
        <v>1249</v>
      </c>
      <c r="C512" s="14" t="s">
        <v>99</v>
      </c>
      <c r="D512" s="14" t="s">
        <v>100</v>
      </c>
      <c r="E512" s="15">
        <v>1242000</v>
      </c>
      <c r="F512" s="15">
        <v>237908.66100000002</v>
      </c>
      <c r="G512" s="15">
        <v>423527</v>
      </c>
      <c r="H512" s="15">
        <v>336050</v>
      </c>
      <c r="I512" s="15">
        <f t="shared" si="9"/>
        <v>244514.33899999992</v>
      </c>
      <c r="K512" s="17">
        <v>248031</v>
      </c>
      <c r="L512" s="17">
        <v>234392</v>
      </c>
    </row>
    <row r="513" spans="1:12" s="16" customFormat="1" ht="33" customHeight="1">
      <c r="A513" s="13" t="s">
        <v>1242</v>
      </c>
      <c r="B513" s="13" t="s">
        <v>1249</v>
      </c>
      <c r="C513" s="14" t="s">
        <v>101</v>
      </c>
      <c r="D513" s="14" t="s">
        <v>102</v>
      </c>
      <c r="E513" s="15">
        <v>1644487</v>
      </c>
      <c r="F513" s="15">
        <v>0</v>
      </c>
      <c r="G513" s="15">
        <v>105000</v>
      </c>
      <c r="H513" s="15">
        <v>547479</v>
      </c>
      <c r="I513" s="15">
        <f t="shared" si="9"/>
        <v>992008</v>
      </c>
      <c r="K513" s="17">
        <v>0</v>
      </c>
      <c r="L513" s="17">
        <v>992008</v>
      </c>
    </row>
    <row r="514" spans="1:12" s="16" customFormat="1" ht="33" customHeight="1">
      <c r="A514" s="13" t="s">
        <v>1242</v>
      </c>
      <c r="B514" s="13" t="s">
        <v>1249</v>
      </c>
      <c r="C514" s="14" t="s">
        <v>103</v>
      </c>
      <c r="D514" s="14" t="s">
        <v>104</v>
      </c>
      <c r="E514" s="15">
        <v>466600</v>
      </c>
      <c r="F514" s="15">
        <v>0</v>
      </c>
      <c r="G514" s="15">
        <v>0</v>
      </c>
      <c r="H514" s="15">
        <v>0</v>
      </c>
      <c r="I514" s="15">
        <f t="shared" si="9"/>
        <v>466600</v>
      </c>
      <c r="K514" s="17">
        <v>0</v>
      </c>
      <c r="L514" s="17">
        <v>466600</v>
      </c>
    </row>
    <row r="515" spans="1:12" s="16" customFormat="1" ht="33" customHeight="1">
      <c r="A515" s="13" t="s">
        <v>1243</v>
      </c>
      <c r="B515" s="13" t="s">
        <v>1249</v>
      </c>
      <c r="C515" s="14" t="s">
        <v>105</v>
      </c>
      <c r="D515" s="14" t="s">
        <v>106</v>
      </c>
      <c r="E515" s="15">
        <v>3804</v>
      </c>
      <c r="F515" s="15">
        <v>0</v>
      </c>
      <c r="G515" s="15">
        <v>3804</v>
      </c>
      <c r="H515" s="15">
        <v>0</v>
      </c>
      <c r="I515" s="15">
        <f t="shared" si="9"/>
        <v>0</v>
      </c>
      <c r="K515" s="17">
        <v>0</v>
      </c>
      <c r="L515" s="17">
        <v>0</v>
      </c>
    </row>
    <row r="516" spans="1:12" s="16" customFormat="1" ht="33" customHeight="1">
      <c r="A516" s="13" t="s">
        <v>1243</v>
      </c>
      <c r="B516" s="13" t="s">
        <v>1249</v>
      </c>
      <c r="C516" s="14" t="s">
        <v>107</v>
      </c>
      <c r="D516" s="14" t="s">
        <v>108</v>
      </c>
      <c r="E516" s="15">
        <v>2152000</v>
      </c>
      <c r="F516" s="15">
        <v>726248.3</v>
      </c>
      <c r="G516" s="15">
        <v>510000</v>
      </c>
      <c r="H516" s="15">
        <v>512000</v>
      </c>
      <c r="I516" s="15">
        <f t="shared" si="9"/>
        <v>403751.69999999995</v>
      </c>
      <c r="K516" s="17">
        <v>620000</v>
      </c>
      <c r="L516" s="17">
        <v>510000</v>
      </c>
    </row>
    <row r="517" spans="1:12" s="16" customFormat="1" ht="33" customHeight="1">
      <c r="A517" s="13" t="s">
        <v>1243</v>
      </c>
      <c r="B517" s="13" t="s">
        <v>1249</v>
      </c>
      <c r="C517" s="14" t="s">
        <v>109</v>
      </c>
      <c r="D517" s="14" t="s">
        <v>110</v>
      </c>
      <c r="E517" s="15">
        <v>2000</v>
      </c>
      <c r="F517" s="15">
        <v>0</v>
      </c>
      <c r="G517" s="15">
        <v>0</v>
      </c>
      <c r="H517" s="15">
        <v>0</v>
      </c>
      <c r="I517" s="15">
        <f t="shared" si="9"/>
        <v>2000</v>
      </c>
      <c r="K517" s="17">
        <v>2000</v>
      </c>
      <c r="L517" s="17">
        <v>0</v>
      </c>
    </row>
    <row r="518" spans="1:12" s="16" customFormat="1" ht="33" customHeight="1">
      <c r="A518" s="13" t="s">
        <v>1243</v>
      </c>
      <c r="B518" s="13" t="s">
        <v>1249</v>
      </c>
      <c r="C518" s="14" t="s">
        <v>111</v>
      </c>
      <c r="D518" s="14" t="s">
        <v>112</v>
      </c>
      <c r="E518" s="15">
        <v>16191</v>
      </c>
      <c r="F518" s="15">
        <v>16190.767</v>
      </c>
      <c r="G518" s="15">
        <v>0</v>
      </c>
      <c r="H518" s="15">
        <v>0</v>
      </c>
      <c r="I518" s="15">
        <f t="shared" si="9"/>
        <v>0.23300000000017462</v>
      </c>
      <c r="K518" s="17">
        <v>16191</v>
      </c>
      <c r="L518" s="17">
        <v>0</v>
      </c>
    </row>
    <row r="519" spans="1:12" s="16" customFormat="1" ht="33" customHeight="1">
      <c r="A519" s="13" t="s">
        <v>1243</v>
      </c>
      <c r="B519" s="13" t="s">
        <v>1249</v>
      </c>
      <c r="C519" s="14" t="s">
        <v>113</v>
      </c>
      <c r="D519" s="14" t="s">
        <v>114</v>
      </c>
      <c r="E519" s="15">
        <v>4118730</v>
      </c>
      <c r="F519" s="15">
        <v>1524894.618</v>
      </c>
      <c r="G519" s="15">
        <v>876414</v>
      </c>
      <c r="H519" s="15">
        <v>743000</v>
      </c>
      <c r="I519" s="15">
        <f t="shared" si="9"/>
        <v>974421.3820000002</v>
      </c>
      <c r="K519" s="17">
        <v>1115076</v>
      </c>
      <c r="L519" s="17">
        <v>1384240</v>
      </c>
    </row>
    <row r="520" spans="1:12" s="16" customFormat="1" ht="33" customHeight="1">
      <c r="A520" s="13" t="s">
        <v>1243</v>
      </c>
      <c r="B520" s="13" t="s">
        <v>1249</v>
      </c>
      <c r="C520" s="14" t="s">
        <v>115</v>
      </c>
      <c r="D520" s="14" t="s">
        <v>116</v>
      </c>
      <c r="E520" s="15">
        <v>945776</v>
      </c>
      <c r="F520" s="15">
        <v>0</v>
      </c>
      <c r="G520" s="15">
        <v>30000</v>
      </c>
      <c r="H520" s="15">
        <v>152148</v>
      </c>
      <c r="I520" s="15">
        <f t="shared" si="9"/>
        <v>763628</v>
      </c>
      <c r="K520" s="17">
        <v>10000</v>
      </c>
      <c r="L520" s="17">
        <v>753628</v>
      </c>
    </row>
    <row r="521" spans="1:12" s="16" customFormat="1" ht="33" customHeight="1">
      <c r="A521" s="13" t="s">
        <v>1243</v>
      </c>
      <c r="B521" s="13" t="s">
        <v>1249</v>
      </c>
      <c r="C521" s="14" t="s">
        <v>117</v>
      </c>
      <c r="D521" s="14" t="s">
        <v>118</v>
      </c>
      <c r="E521" s="15">
        <v>1364491</v>
      </c>
      <c r="F521" s="15">
        <v>459528.23699999996</v>
      </c>
      <c r="G521" s="15">
        <v>217307</v>
      </c>
      <c r="H521" s="15">
        <v>291283</v>
      </c>
      <c r="I521" s="15">
        <f t="shared" si="9"/>
        <v>396372.76300000004</v>
      </c>
      <c r="K521" s="17">
        <v>629146</v>
      </c>
      <c r="L521" s="17">
        <v>226755</v>
      </c>
    </row>
    <row r="522" spans="1:12" s="16" customFormat="1" ht="33" customHeight="1">
      <c r="A522" s="13" t="s">
        <v>1243</v>
      </c>
      <c r="B522" s="13" t="s">
        <v>1249</v>
      </c>
      <c r="C522" s="14" t="s">
        <v>119</v>
      </c>
      <c r="D522" s="14" t="s">
        <v>120</v>
      </c>
      <c r="E522" s="15">
        <v>142284</v>
      </c>
      <c r="F522" s="15">
        <v>0</v>
      </c>
      <c r="G522" s="15">
        <v>0</v>
      </c>
      <c r="H522" s="15">
        <v>51771</v>
      </c>
      <c r="I522" s="15">
        <f t="shared" si="9"/>
        <v>90513</v>
      </c>
      <c r="K522" s="17">
        <v>0</v>
      </c>
      <c r="L522" s="17">
        <v>90513</v>
      </c>
    </row>
    <row r="523" spans="1:12" s="16" customFormat="1" ht="33" customHeight="1">
      <c r="A523" s="13" t="s">
        <v>1243</v>
      </c>
      <c r="B523" s="13" t="s">
        <v>1249</v>
      </c>
      <c r="C523" s="14" t="s">
        <v>121</v>
      </c>
      <c r="D523" s="14" t="s">
        <v>122</v>
      </c>
      <c r="E523" s="15">
        <v>35310</v>
      </c>
      <c r="F523" s="15">
        <v>0</v>
      </c>
      <c r="G523" s="15">
        <v>0</v>
      </c>
      <c r="H523" s="15">
        <v>10700</v>
      </c>
      <c r="I523" s="15">
        <f t="shared" si="9"/>
        <v>24610</v>
      </c>
      <c r="K523" s="17">
        <v>0</v>
      </c>
      <c r="L523" s="17">
        <v>24610</v>
      </c>
    </row>
    <row r="524" spans="1:12" s="16" customFormat="1" ht="33" customHeight="1">
      <c r="A524" s="13" t="s">
        <v>1243</v>
      </c>
      <c r="B524" s="13" t="s">
        <v>1249</v>
      </c>
      <c r="C524" s="14" t="s">
        <v>123</v>
      </c>
      <c r="D524" s="14" t="s">
        <v>124</v>
      </c>
      <c r="E524" s="15">
        <v>41088</v>
      </c>
      <c r="F524" s="15">
        <v>0</v>
      </c>
      <c r="G524" s="15">
        <v>0</v>
      </c>
      <c r="H524" s="15">
        <v>23968</v>
      </c>
      <c r="I524" s="15">
        <f t="shared" si="9"/>
        <v>17120</v>
      </c>
      <c r="K524" s="17">
        <v>0</v>
      </c>
      <c r="L524" s="17">
        <v>17120</v>
      </c>
    </row>
    <row r="525" spans="1:12" s="16" customFormat="1" ht="33" customHeight="1">
      <c r="A525" s="13" t="s">
        <v>1243</v>
      </c>
      <c r="B525" s="13" t="s">
        <v>1249</v>
      </c>
      <c r="C525" s="14" t="s">
        <v>125</v>
      </c>
      <c r="D525" s="14" t="s">
        <v>126</v>
      </c>
      <c r="E525" s="15">
        <v>2434904</v>
      </c>
      <c r="F525" s="15">
        <v>1612603.724</v>
      </c>
      <c r="G525" s="15">
        <f>1101754-279454</f>
        <v>822300</v>
      </c>
      <c r="H525" s="15">
        <v>0</v>
      </c>
      <c r="I525" s="15">
        <f t="shared" si="9"/>
        <v>0.2760000000707805</v>
      </c>
      <c r="K525" s="17">
        <v>740412</v>
      </c>
      <c r="L525" s="17">
        <v>592738</v>
      </c>
    </row>
    <row r="526" spans="1:12" s="16" customFormat="1" ht="33" customHeight="1">
      <c r="A526" s="13" t="s">
        <v>1243</v>
      </c>
      <c r="B526" s="13" t="s">
        <v>1249</v>
      </c>
      <c r="C526" s="14" t="s">
        <v>127</v>
      </c>
      <c r="D526" s="14" t="s">
        <v>128</v>
      </c>
      <c r="E526" s="15">
        <v>58685</v>
      </c>
      <c r="F526" s="15">
        <v>58684.64</v>
      </c>
      <c r="G526" s="15">
        <v>0</v>
      </c>
      <c r="H526" s="15">
        <v>0</v>
      </c>
      <c r="I526" s="15">
        <f t="shared" si="9"/>
        <v>0.3600000000005821</v>
      </c>
      <c r="K526" s="17">
        <v>58685</v>
      </c>
      <c r="L526" s="17">
        <v>0</v>
      </c>
    </row>
    <row r="527" spans="1:12" s="16" customFormat="1" ht="33" customHeight="1">
      <c r="A527" s="13" t="s">
        <v>1243</v>
      </c>
      <c r="B527" s="13" t="s">
        <v>1249</v>
      </c>
      <c r="C527" s="14" t="s">
        <v>129</v>
      </c>
      <c r="D527" s="14" t="s">
        <v>130</v>
      </c>
      <c r="E527" s="15">
        <v>99584</v>
      </c>
      <c r="F527" s="15">
        <v>50847.206</v>
      </c>
      <c r="G527" s="15">
        <v>32684</v>
      </c>
      <c r="H527" s="15">
        <v>0</v>
      </c>
      <c r="I527" s="15">
        <f t="shared" si="9"/>
        <v>16052.794000000002</v>
      </c>
      <c r="K527" s="17">
        <v>66900</v>
      </c>
      <c r="L527" s="17">
        <v>0</v>
      </c>
    </row>
    <row r="528" spans="1:12" s="16" customFormat="1" ht="33" customHeight="1">
      <c r="A528" s="13" t="s">
        <v>1243</v>
      </c>
      <c r="B528" s="13" t="s">
        <v>1249</v>
      </c>
      <c r="C528" s="14" t="s">
        <v>131</v>
      </c>
      <c r="D528" s="14" t="s">
        <v>132</v>
      </c>
      <c r="E528" s="15">
        <v>547999</v>
      </c>
      <c r="F528" s="15">
        <v>0</v>
      </c>
      <c r="G528" s="15">
        <v>0</v>
      </c>
      <c r="H528" s="15">
        <v>138571</v>
      </c>
      <c r="I528" s="15">
        <f t="shared" si="9"/>
        <v>409428</v>
      </c>
      <c r="K528" s="17">
        <v>0</v>
      </c>
      <c r="L528" s="17">
        <v>409428</v>
      </c>
    </row>
    <row r="529" spans="1:12" s="16" customFormat="1" ht="33" customHeight="1">
      <c r="A529" s="13" t="s">
        <v>1243</v>
      </c>
      <c r="B529" s="13" t="s">
        <v>1249</v>
      </c>
      <c r="C529" s="14" t="s">
        <v>133</v>
      </c>
      <c r="D529" s="14" t="s">
        <v>134</v>
      </c>
      <c r="E529" s="15">
        <v>1295462</v>
      </c>
      <c r="F529" s="15">
        <v>518643.23400000005</v>
      </c>
      <c r="G529" s="15">
        <v>268050</v>
      </c>
      <c r="H529" s="15">
        <v>156475</v>
      </c>
      <c r="I529" s="15">
        <f t="shared" si="9"/>
        <v>352293.76599999995</v>
      </c>
      <c r="K529" s="17">
        <v>450916</v>
      </c>
      <c r="L529" s="17">
        <v>420021</v>
      </c>
    </row>
    <row r="530" spans="1:12" s="16" customFormat="1" ht="33" customHeight="1">
      <c r="A530" s="13" t="s">
        <v>1243</v>
      </c>
      <c r="B530" s="13" t="s">
        <v>1249</v>
      </c>
      <c r="C530" s="14" t="s">
        <v>135</v>
      </c>
      <c r="D530" s="14" t="s">
        <v>136</v>
      </c>
      <c r="E530" s="15">
        <v>180700</v>
      </c>
      <c r="F530" s="15">
        <v>0</v>
      </c>
      <c r="G530" s="15">
        <v>0</v>
      </c>
      <c r="H530" s="15">
        <v>60000</v>
      </c>
      <c r="I530" s="15">
        <f t="shared" si="9"/>
        <v>120700</v>
      </c>
      <c r="K530" s="17">
        <v>0</v>
      </c>
      <c r="L530" s="17">
        <v>120700</v>
      </c>
    </row>
    <row r="531" spans="1:12" s="16" customFormat="1" ht="33" customHeight="1">
      <c r="A531" s="13" t="s">
        <v>1243</v>
      </c>
      <c r="B531" s="13" t="s">
        <v>1249</v>
      </c>
      <c r="C531" s="14" t="s">
        <v>137</v>
      </c>
      <c r="D531" s="14" t="s">
        <v>138</v>
      </c>
      <c r="E531" s="15">
        <v>77800</v>
      </c>
      <c r="F531" s="15">
        <v>0</v>
      </c>
      <c r="G531" s="15">
        <v>0</v>
      </c>
      <c r="H531" s="15">
        <v>37800</v>
      </c>
      <c r="I531" s="15">
        <f t="shared" si="9"/>
        <v>40000</v>
      </c>
      <c r="K531" s="17">
        <v>0</v>
      </c>
      <c r="L531" s="17">
        <v>40000</v>
      </c>
    </row>
    <row r="532" spans="1:12" s="16" customFormat="1" ht="33" customHeight="1">
      <c r="A532" s="13" t="s">
        <v>1243</v>
      </c>
      <c r="B532" s="13" t="s">
        <v>1249</v>
      </c>
      <c r="C532" s="14" t="s">
        <v>139</v>
      </c>
      <c r="D532" s="14" t="s">
        <v>140</v>
      </c>
      <c r="E532" s="15">
        <v>921003</v>
      </c>
      <c r="F532" s="15">
        <v>40967.01</v>
      </c>
      <c r="G532" s="15">
        <v>208436</v>
      </c>
      <c r="H532" s="15">
        <v>112901</v>
      </c>
      <c r="I532" s="15">
        <f t="shared" si="9"/>
        <v>558698.99</v>
      </c>
      <c r="K532" s="17">
        <v>67001</v>
      </c>
      <c r="L532" s="17">
        <v>532665</v>
      </c>
    </row>
    <row r="533" spans="1:12" s="16" customFormat="1" ht="33" customHeight="1">
      <c r="A533" s="13" t="s">
        <v>1243</v>
      </c>
      <c r="B533" s="13" t="s">
        <v>1249</v>
      </c>
      <c r="C533" s="14" t="s">
        <v>141</v>
      </c>
      <c r="D533" s="14" t="s">
        <v>142</v>
      </c>
      <c r="E533" s="15">
        <v>82390</v>
      </c>
      <c r="F533" s="15">
        <v>0</v>
      </c>
      <c r="G533" s="15">
        <v>0</v>
      </c>
      <c r="H533" s="15">
        <v>24610</v>
      </c>
      <c r="I533" s="15">
        <f t="shared" si="9"/>
        <v>57780</v>
      </c>
      <c r="K533" s="17">
        <v>0</v>
      </c>
      <c r="L533" s="17">
        <v>57780</v>
      </c>
    </row>
    <row r="534" spans="1:12" s="16" customFormat="1" ht="33" customHeight="1">
      <c r="A534" s="13" t="s">
        <v>1243</v>
      </c>
      <c r="B534" s="13" t="s">
        <v>1249</v>
      </c>
      <c r="C534" s="14" t="s">
        <v>143</v>
      </c>
      <c r="D534" s="14" t="s">
        <v>144</v>
      </c>
      <c r="E534" s="15">
        <v>245899</v>
      </c>
      <c r="F534" s="15">
        <v>0</v>
      </c>
      <c r="G534" s="15">
        <v>0</v>
      </c>
      <c r="H534" s="15">
        <v>0</v>
      </c>
      <c r="I534" s="15">
        <f t="shared" si="9"/>
        <v>245899</v>
      </c>
      <c r="K534" s="17">
        <v>0</v>
      </c>
      <c r="L534" s="17">
        <v>245899</v>
      </c>
    </row>
    <row r="535" spans="1:12" s="16" customFormat="1" ht="33" customHeight="1">
      <c r="A535" s="13" t="s">
        <v>1243</v>
      </c>
      <c r="B535" s="13" t="s">
        <v>1249</v>
      </c>
      <c r="C535" s="14" t="s">
        <v>145</v>
      </c>
      <c r="D535" s="14" t="s">
        <v>146</v>
      </c>
      <c r="E535" s="15">
        <v>845655</v>
      </c>
      <c r="F535" s="15">
        <v>0</v>
      </c>
      <c r="G535" s="15">
        <v>0</v>
      </c>
      <c r="H535" s="15">
        <v>0</v>
      </c>
      <c r="I535" s="15">
        <f t="shared" si="9"/>
        <v>845655</v>
      </c>
      <c r="K535" s="17">
        <v>0</v>
      </c>
      <c r="L535" s="17">
        <v>845655</v>
      </c>
    </row>
    <row r="536" spans="1:12" s="16" customFormat="1" ht="33" customHeight="1">
      <c r="A536" s="13" t="s">
        <v>1243</v>
      </c>
      <c r="B536" s="13" t="s">
        <v>1249</v>
      </c>
      <c r="C536" s="14" t="s">
        <v>147</v>
      </c>
      <c r="D536" s="14" t="s">
        <v>148</v>
      </c>
      <c r="E536" s="15">
        <v>966000</v>
      </c>
      <c r="F536" s="15">
        <v>84560.098</v>
      </c>
      <c r="G536" s="15">
        <v>290046</v>
      </c>
      <c r="H536" s="15">
        <v>299198</v>
      </c>
      <c r="I536" s="15">
        <f t="shared" si="9"/>
        <v>292195.902</v>
      </c>
      <c r="K536" s="17">
        <v>78950</v>
      </c>
      <c r="L536" s="17">
        <v>297806</v>
      </c>
    </row>
    <row r="537" spans="1:12" s="16" customFormat="1" ht="33" customHeight="1">
      <c r="A537" s="13" t="s">
        <v>1244</v>
      </c>
      <c r="B537" s="13" t="s">
        <v>1249</v>
      </c>
      <c r="C537" s="14" t="s">
        <v>149</v>
      </c>
      <c r="D537" s="14" t="s">
        <v>150</v>
      </c>
      <c r="E537" s="15">
        <v>5000</v>
      </c>
      <c r="F537" s="15">
        <v>0</v>
      </c>
      <c r="G537" s="15">
        <v>0</v>
      </c>
      <c r="H537" s="15">
        <v>5000</v>
      </c>
      <c r="I537" s="15">
        <f t="shared" si="9"/>
        <v>0</v>
      </c>
      <c r="K537" s="17">
        <v>0</v>
      </c>
      <c r="L537" s="17">
        <v>0</v>
      </c>
    </row>
    <row r="538" spans="1:12" s="16" customFormat="1" ht="33" customHeight="1">
      <c r="A538" s="13" t="s">
        <v>1244</v>
      </c>
      <c r="B538" s="13" t="s">
        <v>1249</v>
      </c>
      <c r="C538" s="14" t="s">
        <v>151</v>
      </c>
      <c r="D538" s="14" t="s">
        <v>152</v>
      </c>
      <c r="E538" s="15">
        <v>2100000</v>
      </c>
      <c r="F538" s="15">
        <v>25508.987</v>
      </c>
      <c r="G538" s="15">
        <v>0</v>
      </c>
      <c r="H538" s="15">
        <v>0</v>
      </c>
      <c r="I538" s="15">
        <f t="shared" si="9"/>
        <v>2074491.013</v>
      </c>
      <c r="K538" s="17">
        <v>0</v>
      </c>
      <c r="L538" s="17">
        <v>2100000</v>
      </c>
    </row>
    <row r="539" spans="1:12" s="16" customFormat="1" ht="33" customHeight="1">
      <c r="A539" s="13" t="s">
        <v>1244</v>
      </c>
      <c r="B539" s="13" t="s">
        <v>1249</v>
      </c>
      <c r="C539" s="14" t="s">
        <v>155</v>
      </c>
      <c r="D539" s="14" t="s">
        <v>156</v>
      </c>
      <c r="E539" s="15">
        <v>2316461</v>
      </c>
      <c r="F539" s="15">
        <v>1206704.9789999998</v>
      </c>
      <c r="G539" s="15">
        <v>569700</v>
      </c>
      <c r="H539" s="15">
        <v>0</v>
      </c>
      <c r="I539" s="15">
        <f t="shared" si="9"/>
        <v>540056.0210000002</v>
      </c>
      <c r="K539" s="17">
        <v>1246761</v>
      </c>
      <c r="L539" s="17">
        <v>500000</v>
      </c>
    </row>
    <row r="540" spans="1:12" s="16" customFormat="1" ht="33" customHeight="1">
      <c r="A540" s="13" t="s">
        <v>1244</v>
      </c>
      <c r="B540" s="13" t="s">
        <v>1249</v>
      </c>
      <c r="C540" s="14" t="s">
        <v>157</v>
      </c>
      <c r="D540" s="14" t="s">
        <v>158</v>
      </c>
      <c r="E540" s="15">
        <v>73000</v>
      </c>
      <c r="F540" s="15">
        <v>30999.778</v>
      </c>
      <c r="G540" s="15">
        <v>1500</v>
      </c>
      <c r="H540" s="15">
        <v>1500</v>
      </c>
      <c r="I540" s="15">
        <f t="shared" si="9"/>
        <v>39000.222</v>
      </c>
      <c r="K540" s="17">
        <v>68500</v>
      </c>
      <c r="L540" s="17">
        <v>1500</v>
      </c>
    </row>
    <row r="541" spans="1:12" s="16" customFormat="1" ht="33" customHeight="1">
      <c r="A541" s="13" t="s">
        <v>1244</v>
      </c>
      <c r="B541" s="13" t="s">
        <v>1249</v>
      </c>
      <c r="C541" s="14" t="s">
        <v>159</v>
      </c>
      <c r="D541" s="14" t="s">
        <v>160</v>
      </c>
      <c r="E541" s="15">
        <v>6000</v>
      </c>
      <c r="F541" s="15">
        <v>0</v>
      </c>
      <c r="G541" s="15">
        <v>6000</v>
      </c>
      <c r="H541" s="15">
        <v>0</v>
      </c>
      <c r="I541" s="15">
        <f t="shared" si="9"/>
        <v>0</v>
      </c>
      <c r="K541" s="17">
        <v>0</v>
      </c>
      <c r="L541" s="17">
        <v>0</v>
      </c>
    </row>
    <row r="542" spans="1:12" s="16" customFormat="1" ht="33" customHeight="1">
      <c r="A542" s="13" t="s">
        <v>1244</v>
      </c>
      <c r="B542" s="13" t="s">
        <v>1249</v>
      </c>
      <c r="C542" s="14" t="s">
        <v>161</v>
      </c>
      <c r="D542" s="14" t="s">
        <v>162</v>
      </c>
      <c r="E542" s="15">
        <v>3760000</v>
      </c>
      <c r="F542" s="15">
        <v>1803262.74</v>
      </c>
      <c r="G542" s="15">
        <v>501820</v>
      </c>
      <c r="H542" s="15">
        <v>0</v>
      </c>
      <c r="I542" s="15">
        <f t="shared" si="9"/>
        <v>1454917.26</v>
      </c>
      <c r="K542" s="17">
        <v>58180</v>
      </c>
      <c r="L542" s="17">
        <v>3200000</v>
      </c>
    </row>
    <row r="543" spans="1:12" s="16" customFormat="1" ht="33" customHeight="1">
      <c r="A543" s="13" t="s">
        <v>1244</v>
      </c>
      <c r="B543" s="13" t="s">
        <v>1249</v>
      </c>
      <c r="C543" s="14" t="s">
        <v>167</v>
      </c>
      <c r="D543" s="14" t="s">
        <v>168</v>
      </c>
      <c r="E543" s="15">
        <v>917543</v>
      </c>
      <c r="F543" s="15">
        <v>213519.406</v>
      </c>
      <c r="G543" s="15">
        <v>231000</v>
      </c>
      <c r="H543" s="15">
        <v>0</v>
      </c>
      <c r="I543" s="15">
        <f t="shared" si="9"/>
        <v>473023.59400000004</v>
      </c>
      <c r="K543" s="17">
        <v>686543</v>
      </c>
      <c r="L543" s="17">
        <v>0</v>
      </c>
    </row>
    <row r="544" spans="1:12" s="16" customFormat="1" ht="33" customHeight="1">
      <c r="A544" s="13" t="s">
        <v>1244</v>
      </c>
      <c r="B544" s="13" t="s">
        <v>1249</v>
      </c>
      <c r="C544" s="14" t="s">
        <v>169</v>
      </c>
      <c r="D544" s="14" t="s">
        <v>170</v>
      </c>
      <c r="E544" s="15">
        <v>252700</v>
      </c>
      <c r="F544" s="15">
        <v>0</v>
      </c>
      <c r="G544" s="15">
        <v>5800</v>
      </c>
      <c r="H544" s="15">
        <v>7900</v>
      </c>
      <c r="I544" s="15">
        <f t="shared" si="9"/>
        <v>239000</v>
      </c>
      <c r="K544" s="17">
        <v>0</v>
      </c>
      <c r="L544" s="17">
        <v>239000</v>
      </c>
    </row>
    <row r="545" spans="1:12" s="16" customFormat="1" ht="33" customHeight="1">
      <c r="A545" s="13" t="s">
        <v>1244</v>
      </c>
      <c r="B545" s="13" t="s">
        <v>1249</v>
      </c>
      <c r="C545" s="14" t="s">
        <v>171</v>
      </c>
      <c r="D545" s="14" t="s">
        <v>172</v>
      </c>
      <c r="E545" s="15">
        <v>26000</v>
      </c>
      <c r="F545" s="15">
        <v>0</v>
      </c>
      <c r="G545" s="15">
        <v>0</v>
      </c>
      <c r="H545" s="15">
        <v>0</v>
      </c>
      <c r="I545" s="15">
        <f t="shared" si="9"/>
        <v>26000</v>
      </c>
      <c r="K545" s="17">
        <v>26000</v>
      </c>
      <c r="L545" s="17">
        <v>0</v>
      </c>
    </row>
    <row r="546" spans="1:12" s="16" customFormat="1" ht="33" customHeight="1">
      <c r="A546" s="13" t="s">
        <v>1244</v>
      </c>
      <c r="B546" s="13" t="s">
        <v>1249</v>
      </c>
      <c r="C546" s="14" t="s">
        <v>173</v>
      </c>
      <c r="D546" s="14" t="s">
        <v>174</v>
      </c>
      <c r="E546" s="15">
        <v>20000</v>
      </c>
      <c r="F546" s="15">
        <v>0</v>
      </c>
      <c r="G546" s="15">
        <v>6000</v>
      </c>
      <c r="H546" s="15">
        <v>6000</v>
      </c>
      <c r="I546" s="15">
        <f t="shared" si="9"/>
        <v>8000</v>
      </c>
      <c r="K546" s="17">
        <v>2000</v>
      </c>
      <c r="L546" s="17">
        <v>6000</v>
      </c>
    </row>
    <row r="547" spans="1:12" s="16" customFormat="1" ht="33" customHeight="1">
      <c r="A547" s="13" t="s">
        <v>1244</v>
      </c>
      <c r="B547" s="13" t="s">
        <v>1249</v>
      </c>
      <c r="C547" s="14" t="s">
        <v>175</v>
      </c>
      <c r="D547" s="14" t="s">
        <v>176</v>
      </c>
      <c r="E547" s="15">
        <v>41400</v>
      </c>
      <c r="F547" s="15">
        <v>0</v>
      </c>
      <c r="G547" s="15">
        <v>0</v>
      </c>
      <c r="H547" s="15">
        <v>20700</v>
      </c>
      <c r="I547" s="15">
        <f t="shared" si="9"/>
        <v>20700</v>
      </c>
      <c r="K547" s="17">
        <v>0</v>
      </c>
      <c r="L547" s="17">
        <v>20700</v>
      </c>
    </row>
    <row r="548" spans="1:12" s="16" customFormat="1" ht="33" customHeight="1">
      <c r="A548" s="13" t="s">
        <v>1244</v>
      </c>
      <c r="B548" s="13" t="s">
        <v>1249</v>
      </c>
      <c r="C548" s="14" t="s">
        <v>177</v>
      </c>
      <c r="D548" s="14" t="s">
        <v>178</v>
      </c>
      <c r="E548" s="15">
        <v>15121</v>
      </c>
      <c r="F548" s="15">
        <v>10383.329</v>
      </c>
      <c r="G548" s="15">
        <v>4738</v>
      </c>
      <c r="H548" s="15">
        <v>0</v>
      </c>
      <c r="I548" s="15">
        <f t="shared" si="9"/>
        <v>-0.3289999999997235</v>
      </c>
      <c r="K548" s="17">
        <v>10383</v>
      </c>
      <c r="L548" s="17">
        <v>0</v>
      </c>
    </row>
    <row r="549" spans="1:12" s="16" customFormat="1" ht="33" customHeight="1">
      <c r="A549" s="13" t="s">
        <v>1244</v>
      </c>
      <c r="B549" s="13" t="s">
        <v>1249</v>
      </c>
      <c r="C549" s="14" t="s">
        <v>179</v>
      </c>
      <c r="D549" s="14" t="s">
        <v>180</v>
      </c>
      <c r="E549" s="15">
        <v>1400</v>
      </c>
      <c r="F549" s="15">
        <v>0</v>
      </c>
      <c r="G549" s="15">
        <v>1400</v>
      </c>
      <c r="H549" s="15">
        <v>0</v>
      </c>
      <c r="I549" s="15">
        <f t="shared" si="9"/>
        <v>0</v>
      </c>
      <c r="K549" s="17">
        <v>0</v>
      </c>
      <c r="L549" s="17">
        <v>0</v>
      </c>
    </row>
    <row r="550" spans="1:12" s="16" customFormat="1" ht="33" customHeight="1">
      <c r="A550" s="13" t="s">
        <v>1244</v>
      </c>
      <c r="B550" s="13" t="s">
        <v>1249</v>
      </c>
      <c r="C550" s="14" t="s">
        <v>181</v>
      </c>
      <c r="D550" s="14" t="s">
        <v>182</v>
      </c>
      <c r="E550" s="15">
        <v>37000</v>
      </c>
      <c r="F550" s="15">
        <v>0</v>
      </c>
      <c r="G550" s="15">
        <v>0</v>
      </c>
      <c r="H550" s="15">
        <v>0</v>
      </c>
      <c r="I550" s="15">
        <f t="shared" si="9"/>
        <v>37000</v>
      </c>
      <c r="K550" s="17">
        <v>0</v>
      </c>
      <c r="L550" s="17">
        <v>37000</v>
      </c>
    </row>
    <row r="551" spans="1:12" s="16" customFormat="1" ht="33" customHeight="1">
      <c r="A551" s="13" t="s">
        <v>1244</v>
      </c>
      <c r="B551" s="13" t="s">
        <v>1249</v>
      </c>
      <c r="C551" s="14" t="s">
        <v>183</v>
      </c>
      <c r="D551" s="14" t="s">
        <v>184</v>
      </c>
      <c r="E551" s="15">
        <v>1037805</v>
      </c>
      <c r="F551" s="15">
        <v>694805.535</v>
      </c>
      <c r="G551" s="15">
        <f>582298-239299</f>
        <v>342999</v>
      </c>
      <c r="H551" s="15">
        <v>0</v>
      </c>
      <c r="I551" s="15">
        <f t="shared" si="9"/>
        <v>0.4649999999674037</v>
      </c>
      <c r="K551" s="17">
        <v>455507</v>
      </c>
      <c r="L551" s="17">
        <v>0</v>
      </c>
    </row>
    <row r="552" spans="1:12" s="16" customFormat="1" ht="33" customHeight="1">
      <c r="A552" s="13" t="s">
        <v>1244</v>
      </c>
      <c r="B552" s="13" t="s">
        <v>1249</v>
      </c>
      <c r="C552" s="14" t="s">
        <v>185</v>
      </c>
      <c r="D552" s="14" t="s">
        <v>186</v>
      </c>
      <c r="E552" s="15">
        <v>5915422</v>
      </c>
      <c r="F552" s="15">
        <v>1328287.982</v>
      </c>
      <c r="G552" s="15">
        <v>1881968</v>
      </c>
      <c r="H552" s="15">
        <v>1329322</v>
      </c>
      <c r="I552" s="15">
        <f t="shared" si="9"/>
        <v>1375844.0180000002</v>
      </c>
      <c r="K552" s="17">
        <v>943980</v>
      </c>
      <c r="L552" s="17">
        <v>1760152</v>
      </c>
    </row>
    <row r="553" spans="1:12" s="16" customFormat="1" ht="33" customHeight="1">
      <c r="A553" s="13" t="s">
        <v>1244</v>
      </c>
      <c r="B553" s="13" t="s">
        <v>1249</v>
      </c>
      <c r="C553" s="14" t="s">
        <v>187</v>
      </c>
      <c r="D553" s="14" t="s">
        <v>188</v>
      </c>
      <c r="E553" s="15">
        <v>230000</v>
      </c>
      <c r="F553" s="15">
        <v>0</v>
      </c>
      <c r="G553" s="15">
        <v>0</v>
      </c>
      <c r="H553" s="15">
        <v>50000</v>
      </c>
      <c r="I553" s="15">
        <f t="shared" si="9"/>
        <v>180000</v>
      </c>
      <c r="K553" s="17">
        <v>0</v>
      </c>
      <c r="L553" s="17">
        <v>180000</v>
      </c>
    </row>
    <row r="554" spans="1:12" s="16" customFormat="1" ht="33" customHeight="1">
      <c r="A554" s="13" t="s">
        <v>1244</v>
      </c>
      <c r="B554" s="13" t="s">
        <v>1249</v>
      </c>
      <c r="C554" s="14" t="s">
        <v>201</v>
      </c>
      <c r="D554" s="14" t="s">
        <v>202</v>
      </c>
      <c r="E554" s="15">
        <v>77400</v>
      </c>
      <c r="F554" s="15">
        <v>0</v>
      </c>
      <c r="G554" s="15">
        <v>0</v>
      </c>
      <c r="H554" s="15">
        <v>34500</v>
      </c>
      <c r="I554" s="15">
        <f t="shared" si="9"/>
        <v>42900</v>
      </c>
      <c r="K554" s="17">
        <v>0</v>
      </c>
      <c r="L554" s="17">
        <v>42900</v>
      </c>
    </row>
    <row r="555" spans="1:12" s="16" customFormat="1" ht="33" customHeight="1">
      <c r="A555" s="13" t="s">
        <v>1244</v>
      </c>
      <c r="B555" s="13" t="s">
        <v>1249</v>
      </c>
      <c r="C555" s="14" t="s">
        <v>203</v>
      </c>
      <c r="D555" s="14" t="s">
        <v>204</v>
      </c>
      <c r="E555" s="15">
        <v>232848</v>
      </c>
      <c r="F555" s="15">
        <v>41490.316</v>
      </c>
      <c r="G555" s="15">
        <v>103142</v>
      </c>
      <c r="H555" s="15">
        <v>53518</v>
      </c>
      <c r="I555" s="15">
        <f t="shared" si="9"/>
        <v>34697.68400000001</v>
      </c>
      <c r="K555" s="17">
        <v>57472</v>
      </c>
      <c r="L555" s="17">
        <v>18716</v>
      </c>
    </row>
    <row r="556" spans="1:12" s="16" customFormat="1" ht="33" customHeight="1">
      <c r="A556" s="13" t="s">
        <v>1244</v>
      </c>
      <c r="B556" s="13" t="s">
        <v>1249</v>
      </c>
      <c r="C556" s="14" t="s">
        <v>205</v>
      </c>
      <c r="D556" s="14" t="s">
        <v>206</v>
      </c>
      <c r="E556" s="15">
        <v>15000</v>
      </c>
      <c r="F556" s="15">
        <v>0</v>
      </c>
      <c r="G556" s="15">
        <v>0</v>
      </c>
      <c r="H556" s="15">
        <v>0</v>
      </c>
      <c r="I556" s="15">
        <f t="shared" si="9"/>
        <v>15000</v>
      </c>
      <c r="K556" s="17">
        <v>0</v>
      </c>
      <c r="L556" s="17">
        <v>15000</v>
      </c>
    </row>
    <row r="557" spans="1:12" s="16" customFormat="1" ht="33" customHeight="1">
      <c r="A557" s="13" t="s">
        <v>1244</v>
      </c>
      <c r="B557" s="13" t="s">
        <v>1249</v>
      </c>
      <c r="C557" s="14" t="s">
        <v>207</v>
      </c>
      <c r="D557" s="14" t="s">
        <v>208</v>
      </c>
      <c r="E557" s="15">
        <v>2530770</v>
      </c>
      <c r="F557" s="15">
        <v>1059886.136</v>
      </c>
      <c r="G557" s="15">
        <v>566547</v>
      </c>
      <c r="H557" s="15">
        <v>563957</v>
      </c>
      <c r="I557" s="15">
        <f t="shared" si="9"/>
        <v>340379.86400000006</v>
      </c>
      <c r="K557" s="17">
        <v>773888</v>
      </c>
      <c r="L557" s="17">
        <v>626378</v>
      </c>
    </row>
    <row r="558" spans="1:12" s="16" customFormat="1" ht="33" customHeight="1">
      <c r="A558" s="13" t="s">
        <v>1244</v>
      </c>
      <c r="B558" s="13" t="s">
        <v>1249</v>
      </c>
      <c r="C558" s="14" t="s">
        <v>209</v>
      </c>
      <c r="D558" s="14" t="s">
        <v>210</v>
      </c>
      <c r="E558" s="15">
        <v>194011</v>
      </c>
      <c r="F558" s="15">
        <v>35998.551</v>
      </c>
      <c r="G558" s="15">
        <v>158012</v>
      </c>
      <c r="H558" s="15">
        <v>0</v>
      </c>
      <c r="I558" s="15">
        <f t="shared" si="9"/>
        <v>0.4489999999932479</v>
      </c>
      <c r="K558" s="17">
        <v>35999</v>
      </c>
      <c r="L558" s="17">
        <v>0</v>
      </c>
    </row>
    <row r="559" spans="1:12" s="16" customFormat="1" ht="33" customHeight="1">
      <c r="A559" s="13" t="s">
        <v>1244</v>
      </c>
      <c r="B559" s="13" t="s">
        <v>1249</v>
      </c>
      <c r="C559" s="14" t="s">
        <v>211</v>
      </c>
      <c r="D559" s="14" t="s">
        <v>212</v>
      </c>
      <c r="E559" s="15">
        <v>87122</v>
      </c>
      <c r="F559" s="15">
        <v>0</v>
      </c>
      <c r="G559" s="15">
        <v>0</v>
      </c>
      <c r="H559" s="15">
        <v>0</v>
      </c>
      <c r="I559" s="15">
        <f t="shared" si="9"/>
        <v>87122</v>
      </c>
      <c r="K559" s="17">
        <v>87122</v>
      </c>
      <c r="L559" s="17">
        <v>0</v>
      </c>
    </row>
    <row r="560" spans="1:12" s="16" customFormat="1" ht="33" customHeight="1">
      <c r="A560" s="13" t="s">
        <v>1244</v>
      </c>
      <c r="B560" s="13" t="s">
        <v>1249</v>
      </c>
      <c r="C560" s="14" t="s">
        <v>213</v>
      </c>
      <c r="D560" s="14" t="s">
        <v>214</v>
      </c>
      <c r="E560" s="15">
        <v>82500</v>
      </c>
      <c r="F560" s="15">
        <v>0</v>
      </c>
      <c r="G560" s="15">
        <v>0</v>
      </c>
      <c r="H560" s="15">
        <v>33000</v>
      </c>
      <c r="I560" s="15">
        <f t="shared" si="9"/>
        <v>49500</v>
      </c>
      <c r="K560" s="17">
        <v>0</v>
      </c>
      <c r="L560" s="17">
        <v>49500</v>
      </c>
    </row>
    <row r="561" spans="1:12" s="16" customFormat="1" ht="33" customHeight="1">
      <c r="A561" s="13" t="s">
        <v>1244</v>
      </c>
      <c r="B561" s="13" t="s">
        <v>1249</v>
      </c>
      <c r="C561" s="14" t="s">
        <v>215</v>
      </c>
      <c r="D561" s="14" t="s">
        <v>216</v>
      </c>
      <c r="E561" s="15">
        <v>145136</v>
      </c>
      <c r="F561" s="15">
        <v>25339.376</v>
      </c>
      <c r="G561" s="15">
        <v>49189</v>
      </c>
      <c r="H561" s="15">
        <v>47417</v>
      </c>
      <c r="I561" s="15">
        <f aca="true" t="shared" si="10" ref="I561:I580">+E561-F561-G561-H561</f>
        <v>23190.623999999996</v>
      </c>
      <c r="K561" s="17">
        <v>27690</v>
      </c>
      <c r="L561" s="17">
        <v>20840</v>
      </c>
    </row>
    <row r="562" spans="1:12" s="16" customFormat="1" ht="33" customHeight="1">
      <c r="A562" s="13" t="s">
        <v>1244</v>
      </c>
      <c r="B562" s="13" t="s">
        <v>1249</v>
      </c>
      <c r="C562" s="14" t="s">
        <v>217</v>
      </c>
      <c r="D562" s="14" t="s">
        <v>218</v>
      </c>
      <c r="E562" s="15">
        <v>65000</v>
      </c>
      <c r="F562" s="15">
        <v>0</v>
      </c>
      <c r="G562" s="15">
        <v>0</v>
      </c>
      <c r="H562" s="15">
        <v>0</v>
      </c>
      <c r="I562" s="15">
        <f t="shared" si="10"/>
        <v>65000</v>
      </c>
      <c r="K562" s="17">
        <v>65000</v>
      </c>
      <c r="L562" s="17">
        <v>0</v>
      </c>
    </row>
    <row r="563" spans="1:12" s="16" customFormat="1" ht="33" customHeight="1">
      <c r="A563" s="13" t="s">
        <v>1244</v>
      </c>
      <c r="B563" s="13" t="s">
        <v>1249</v>
      </c>
      <c r="C563" s="14" t="s">
        <v>219</v>
      </c>
      <c r="D563" s="14" t="s">
        <v>220</v>
      </c>
      <c r="E563" s="15">
        <v>1614765</v>
      </c>
      <c r="F563" s="15">
        <v>491219.81</v>
      </c>
      <c r="G563" s="15">
        <v>222000</v>
      </c>
      <c r="H563" s="15">
        <v>78000</v>
      </c>
      <c r="I563" s="15">
        <f t="shared" si="10"/>
        <v>823545.19</v>
      </c>
      <c r="K563" s="17">
        <v>1314765</v>
      </c>
      <c r="L563" s="17">
        <v>0</v>
      </c>
    </row>
    <row r="564" spans="1:12" s="16" customFormat="1" ht="33" customHeight="1">
      <c r="A564" s="13" t="s">
        <v>1244</v>
      </c>
      <c r="B564" s="13" t="s">
        <v>1249</v>
      </c>
      <c r="C564" s="14" t="s">
        <v>221</v>
      </c>
      <c r="D564" s="14" t="s">
        <v>222</v>
      </c>
      <c r="E564" s="15">
        <v>665992</v>
      </c>
      <c r="F564" s="15">
        <v>0</v>
      </c>
      <c r="G564" s="15">
        <v>228000</v>
      </c>
      <c r="H564" s="15">
        <v>286000</v>
      </c>
      <c r="I564" s="15">
        <f t="shared" si="10"/>
        <v>151992</v>
      </c>
      <c r="K564" s="17">
        <v>87352</v>
      </c>
      <c r="L564" s="17">
        <v>64640</v>
      </c>
    </row>
    <row r="565" spans="1:12" s="16" customFormat="1" ht="33" customHeight="1">
      <c r="A565" s="13" t="s">
        <v>1244</v>
      </c>
      <c r="B565" s="13" t="s">
        <v>1249</v>
      </c>
      <c r="C565" s="14" t="s">
        <v>223</v>
      </c>
      <c r="D565" s="14" t="s">
        <v>224</v>
      </c>
      <c r="E565" s="15">
        <v>1721897</v>
      </c>
      <c r="F565" s="15">
        <v>550882.543</v>
      </c>
      <c r="G565" s="15">
        <v>428724</v>
      </c>
      <c r="H565" s="15">
        <v>430224</v>
      </c>
      <c r="I565" s="15">
        <f t="shared" si="10"/>
        <v>312066.45699999994</v>
      </c>
      <c r="K565" s="17">
        <v>304880</v>
      </c>
      <c r="L565" s="17">
        <v>558069</v>
      </c>
    </row>
    <row r="566" spans="1:12" s="16" customFormat="1" ht="33" customHeight="1">
      <c r="A566" s="13" t="s">
        <v>1244</v>
      </c>
      <c r="B566" s="13" t="s">
        <v>1249</v>
      </c>
      <c r="C566" s="14" t="s">
        <v>225</v>
      </c>
      <c r="D566" s="14" t="s">
        <v>226</v>
      </c>
      <c r="E566" s="15">
        <v>1816517</v>
      </c>
      <c r="F566" s="15">
        <v>418374.034</v>
      </c>
      <c r="G566" s="15">
        <v>451437</v>
      </c>
      <c r="H566" s="15">
        <v>451437</v>
      </c>
      <c r="I566" s="15">
        <f t="shared" si="10"/>
        <v>495268.966</v>
      </c>
      <c r="K566" s="17">
        <v>430471</v>
      </c>
      <c r="L566" s="17">
        <v>483172</v>
      </c>
    </row>
    <row r="567" spans="1:12" s="16" customFormat="1" ht="33" customHeight="1">
      <c r="A567" s="13" t="s">
        <v>1244</v>
      </c>
      <c r="B567" s="13" t="s">
        <v>1249</v>
      </c>
      <c r="C567" s="14" t="s">
        <v>227</v>
      </c>
      <c r="D567" s="14" t="s">
        <v>228</v>
      </c>
      <c r="E567" s="15">
        <v>3006177</v>
      </c>
      <c r="F567" s="15">
        <v>740339.361</v>
      </c>
      <c r="G567" s="15">
        <v>736800</v>
      </c>
      <c r="H567" s="15">
        <v>745600</v>
      </c>
      <c r="I567" s="15">
        <f t="shared" si="10"/>
        <v>783437.639</v>
      </c>
      <c r="K567" s="17">
        <v>349477</v>
      </c>
      <c r="L567" s="17">
        <v>1174300</v>
      </c>
    </row>
    <row r="568" spans="1:12" s="16" customFormat="1" ht="33" customHeight="1">
      <c r="A568" s="13" t="s">
        <v>1244</v>
      </c>
      <c r="B568" s="13" t="s">
        <v>1249</v>
      </c>
      <c r="C568" s="14" t="s">
        <v>229</v>
      </c>
      <c r="D568" s="14" t="s">
        <v>230</v>
      </c>
      <c r="E568" s="15">
        <v>22789</v>
      </c>
      <c r="F568" s="15">
        <v>0</v>
      </c>
      <c r="G568" s="15">
        <v>0</v>
      </c>
      <c r="H568" s="15">
        <v>0</v>
      </c>
      <c r="I568" s="15">
        <f t="shared" si="10"/>
        <v>22789</v>
      </c>
      <c r="K568" s="17">
        <v>0</v>
      </c>
      <c r="L568" s="17">
        <v>22789</v>
      </c>
    </row>
    <row r="569" spans="1:12" s="16" customFormat="1" ht="33" customHeight="1">
      <c r="A569" s="13" t="s">
        <v>1244</v>
      </c>
      <c r="B569" s="13" t="s">
        <v>1249</v>
      </c>
      <c r="C569" s="14" t="s">
        <v>235</v>
      </c>
      <c r="D569" s="14" t="s">
        <v>236</v>
      </c>
      <c r="E569" s="15">
        <v>58280</v>
      </c>
      <c r="F569" s="15">
        <v>0</v>
      </c>
      <c r="G569" s="15">
        <v>0</v>
      </c>
      <c r="H569" s="15">
        <v>29140</v>
      </c>
      <c r="I569" s="15">
        <f t="shared" si="10"/>
        <v>29140</v>
      </c>
      <c r="K569" s="17">
        <v>0</v>
      </c>
      <c r="L569" s="17">
        <v>29140</v>
      </c>
    </row>
    <row r="570" spans="1:12" s="16" customFormat="1" ht="33" customHeight="1">
      <c r="A570" s="13" t="s">
        <v>1244</v>
      </c>
      <c r="B570" s="13" t="s">
        <v>1249</v>
      </c>
      <c r="C570" s="14" t="s">
        <v>237</v>
      </c>
      <c r="D570" s="14" t="s">
        <v>238</v>
      </c>
      <c r="E570" s="15">
        <v>1818550</v>
      </c>
      <c r="F570" s="15">
        <v>0</v>
      </c>
      <c r="G570" s="15">
        <v>468150</v>
      </c>
      <c r="H570" s="15">
        <v>468150</v>
      </c>
      <c r="I570" s="15">
        <f t="shared" si="10"/>
        <v>882250</v>
      </c>
      <c r="K570" s="17">
        <v>174100</v>
      </c>
      <c r="L570" s="17">
        <v>708150</v>
      </c>
    </row>
    <row r="571" spans="1:12" s="16" customFormat="1" ht="33" customHeight="1">
      <c r="A571" s="13" t="s">
        <v>1244</v>
      </c>
      <c r="B571" s="13" t="s">
        <v>1249</v>
      </c>
      <c r="C571" s="14" t="s">
        <v>239</v>
      </c>
      <c r="D571" s="14" t="s">
        <v>240</v>
      </c>
      <c r="E571" s="15">
        <v>140000</v>
      </c>
      <c r="F571" s="15">
        <v>0</v>
      </c>
      <c r="G571" s="15">
        <v>0</v>
      </c>
      <c r="H571" s="15">
        <v>56000</v>
      </c>
      <c r="I571" s="15">
        <f t="shared" si="10"/>
        <v>84000</v>
      </c>
      <c r="K571" s="17">
        <v>0</v>
      </c>
      <c r="L571" s="17">
        <v>84000</v>
      </c>
    </row>
    <row r="572" spans="1:12" s="16" customFormat="1" ht="33" customHeight="1">
      <c r="A572" s="13" t="s">
        <v>1244</v>
      </c>
      <c r="B572" s="13" t="s">
        <v>1249</v>
      </c>
      <c r="C572" s="14" t="s">
        <v>241</v>
      </c>
      <c r="D572" s="14" t="s">
        <v>242</v>
      </c>
      <c r="E572" s="15">
        <v>20001</v>
      </c>
      <c r="F572" s="15">
        <v>0</v>
      </c>
      <c r="G572" s="15">
        <v>0</v>
      </c>
      <c r="H572" s="15">
        <v>6667</v>
      </c>
      <c r="I572" s="15">
        <f t="shared" si="10"/>
        <v>13334</v>
      </c>
      <c r="K572" s="17">
        <v>0</v>
      </c>
      <c r="L572" s="17">
        <v>13334</v>
      </c>
    </row>
    <row r="573" spans="1:12" s="16" customFormat="1" ht="33" customHeight="1">
      <c r="A573" s="13" t="s">
        <v>1244</v>
      </c>
      <c r="B573" s="13" t="s">
        <v>1249</v>
      </c>
      <c r="C573" s="14" t="s">
        <v>245</v>
      </c>
      <c r="D573" s="14" t="s">
        <v>246</v>
      </c>
      <c r="E573" s="15">
        <v>82680</v>
      </c>
      <c r="F573" s="15">
        <v>0</v>
      </c>
      <c r="G573" s="15">
        <v>27560</v>
      </c>
      <c r="H573" s="15">
        <v>0</v>
      </c>
      <c r="I573" s="15">
        <f t="shared" si="10"/>
        <v>55120</v>
      </c>
      <c r="K573" s="17">
        <v>0</v>
      </c>
      <c r="L573" s="17">
        <v>55120</v>
      </c>
    </row>
    <row r="574" spans="1:12" s="16" customFormat="1" ht="33" customHeight="1">
      <c r="A574" s="13" t="s">
        <v>1244</v>
      </c>
      <c r="B574" s="13" t="s">
        <v>1249</v>
      </c>
      <c r="C574" s="14" t="s">
        <v>247</v>
      </c>
      <c r="D574" s="14" t="s">
        <v>248</v>
      </c>
      <c r="E574" s="15">
        <v>460000</v>
      </c>
      <c r="F574" s="15">
        <v>0</v>
      </c>
      <c r="G574" s="15">
        <v>0</v>
      </c>
      <c r="H574" s="15">
        <v>218500</v>
      </c>
      <c r="I574" s="15">
        <f t="shared" si="10"/>
        <v>241500</v>
      </c>
      <c r="K574" s="17">
        <v>0</v>
      </c>
      <c r="L574" s="17">
        <v>241500</v>
      </c>
    </row>
    <row r="575" spans="1:12" s="16" customFormat="1" ht="33" customHeight="1">
      <c r="A575" s="13" t="s">
        <v>1244</v>
      </c>
      <c r="B575" s="13" t="s">
        <v>1249</v>
      </c>
      <c r="C575" s="14" t="s">
        <v>249</v>
      </c>
      <c r="D575" s="14" t="s">
        <v>250</v>
      </c>
      <c r="E575" s="15">
        <v>531000</v>
      </c>
      <c r="F575" s="15">
        <v>0</v>
      </c>
      <c r="G575" s="15">
        <v>0</v>
      </c>
      <c r="H575" s="15">
        <v>85500</v>
      </c>
      <c r="I575" s="15">
        <f t="shared" si="10"/>
        <v>445500</v>
      </c>
      <c r="K575" s="17">
        <v>0</v>
      </c>
      <c r="L575" s="17">
        <v>445500</v>
      </c>
    </row>
    <row r="576" spans="1:12" s="16" customFormat="1" ht="33" customHeight="1">
      <c r="A576" s="13" t="s">
        <v>1244</v>
      </c>
      <c r="B576" s="13" t="s">
        <v>1249</v>
      </c>
      <c r="C576" s="14" t="s">
        <v>251</v>
      </c>
      <c r="D576" s="14" t="s">
        <v>252</v>
      </c>
      <c r="E576" s="15">
        <v>1450003</v>
      </c>
      <c r="F576" s="15">
        <v>0</v>
      </c>
      <c r="G576" s="15">
        <v>346429</v>
      </c>
      <c r="H576" s="15">
        <v>551787</v>
      </c>
      <c r="I576" s="15">
        <f t="shared" si="10"/>
        <v>551787</v>
      </c>
      <c r="K576" s="17">
        <v>0</v>
      </c>
      <c r="L576" s="17">
        <v>551787</v>
      </c>
    </row>
    <row r="577" spans="1:12" s="16" customFormat="1" ht="33" customHeight="1">
      <c r="A577" s="13" t="s">
        <v>1244</v>
      </c>
      <c r="B577" s="13" t="s">
        <v>1249</v>
      </c>
      <c r="C577" s="14" t="s">
        <v>253</v>
      </c>
      <c r="D577" s="14" t="s">
        <v>254</v>
      </c>
      <c r="E577" s="15">
        <v>2109000</v>
      </c>
      <c r="F577" s="15">
        <v>832151.2489999998</v>
      </c>
      <c r="G577" s="15">
        <v>780073</v>
      </c>
      <c r="H577" s="15">
        <v>99359</v>
      </c>
      <c r="I577" s="15">
        <f t="shared" si="10"/>
        <v>397416.75100000016</v>
      </c>
      <c r="K577" s="17">
        <v>880662</v>
      </c>
      <c r="L577" s="17">
        <v>348906</v>
      </c>
    </row>
    <row r="578" spans="1:12" s="16" customFormat="1" ht="33" customHeight="1">
      <c r="A578" s="13" t="s">
        <v>1244</v>
      </c>
      <c r="B578" s="13" t="s">
        <v>1249</v>
      </c>
      <c r="C578" s="14" t="s">
        <v>255</v>
      </c>
      <c r="D578" s="14" t="s">
        <v>256</v>
      </c>
      <c r="E578" s="15">
        <v>330000</v>
      </c>
      <c r="F578" s="15">
        <v>0</v>
      </c>
      <c r="G578" s="15">
        <v>0</v>
      </c>
      <c r="H578" s="15">
        <v>130400</v>
      </c>
      <c r="I578" s="15">
        <f t="shared" si="10"/>
        <v>199600</v>
      </c>
      <c r="K578" s="17">
        <v>0</v>
      </c>
      <c r="L578" s="17">
        <v>199600</v>
      </c>
    </row>
    <row r="579" spans="1:12" s="16" customFormat="1" ht="33" customHeight="1">
      <c r="A579" s="13" t="s">
        <v>1247</v>
      </c>
      <c r="B579" s="13" t="s">
        <v>1249</v>
      </c>
      <c r="C579" s="14" t="s">
        <v>344</v>
      </c>
      <c r="D579" s="14" t="s">
        <v>345</v>
      </c>
      <c r="E579" s="15">
        <v>566526</v>
      </c>
      <c r="F579" s="15">
        <v>22766.699</v>
      </c>
      <c r="G579" s="15">
        <v>392817</v>
      </c>
      <c r="H579" s="15">
        <v>0</v>
      </c>
      <c r="I579" s="15">
        <f t="shared" si="10"/>
        <v>150942.30099999998</v>
      </c>
      <c r="K579" s="17">
        <v>173709</v>
      </c>
      <c r="L579" s="17">
        <v>0</v>
      </c>
    </row>
    <row r="580" spans="1:12" s="16" customFormat="1" ht="33" customHeight="1">
      <c r="A580" s="13" t="s">
        <v>1247</v>
      </c>
      <c r="B580" s="13" t="s">
        <v>1249</v>
      </c>
      <c r="C580" s="14" t="s">
        <v>346</v>
      </c>
      <c r="D580" s="14" t="s">
        <v>347</v>
      </c>
      <c r="E580" s="15">
        <v>120001</v>
      </c>
      <c r="F580" s="15">
        <v>57186.082</v>
      </c>
      <c r="G580" s="15">
        <v>20457</v>
      </c>
      <c r="H580" s="15">
        <v>36000</v>
      </c>
      <c r="I580" s="15">
        <f t="shared" si="10"/>
        <v>6357.917999999998</v>
      </c>
      <c r="K580" s="17">
        <v>27544</v>
      </c>
      <c r="L580" s="17">
        <v>36000</v>
      </c>
    </row>
    <row r="581" spans="1:12" s="16" customFormat="1" ht="33" customHeight="1">
      <c r="A581" s="13" t="s">
        <v>1247</v>
      </c>
      <c r="B581" s="13" t="s">
        <v>1249</v>
      </c>
      <c r="C581" s="14" t="s">
        <v>348</v>
      </c>
      <c r="D581" s="14" t="s">
        <v>349</v>
      </c>
      <c r="E581" s="15">
        <v>759949</v>
      </c>
      <c r="F581" s="15">
        <v>685847.906</v>
      </c>
      <c r="G581" s="15">
        <f>110362-36261</f>
        <v>74101</v>
      </c>
      <c r="H581" s="15">
        <v>0</v>
      </c>
      <c r="I581" s="15">
        <f aca="true" t="shared" si="11" ref="I581:I599">+E581-F581-G581-H581</f>
        <v>0.0940000000409782</v>
      </c>
      <c r="K581" s="17">
        <v>649587</v>
      </c>
      <c r="L581" s="17">
        <v>0</v>
      </c>
    </row>
    <row r="582" spans="1:12" s="16" customFormat="1" ht="33" customHeight="1">
      <c r="A582" s="13" t="s">
        <v>1247</v>
      </c>
      <c r="B582" s="13" t="s">
        <v>1249</v>
      </c>
      <c r="C582" s="14" t="s">
        <v>350</v>
      </c>
      <c r="D582" s="14" t="s">
        <v>351</v>
      </c>
      <c r="E582" s="15">
        <v>33114</v>
      </c>
      <c r="F582" s="15">
        <v>0</v>
      </c>
      <c r="G582" s="15">
        <v>0</v>
      </c>
      <c r="H582" s="15">
        <v>13245</v>
      </c>
      <c r="I582" s="15">
        <f t="shared" si="11"/>
        <v>19869</v>
      </c>
      <c r="K582" s="17">
        <v>0</v>
      </c>
      <c r="L582" s="17">
        <v>19869</v>
      </c>
    </row>
    <row r="583" spans="1:12" s="16" customFormat="1" ht="33" customHeight="1">
      <c r="A583" s="13" t="s">
        <v>1247</v>
      </c>
      <c r="B583" s="13" t="s">
        <v>1249</v>
      </c>
      <c r="C583" s="14" t="s">
        <v>352</v>
      </c>
      <c r="D583" s="14" t="s">
        <v>353</v>
      </c>
      <c r="E583" s="15">
        <v>196388</v>
      </c>
      <c r="F583" s="15">
        <v>17325.955</v>
      </c>
      <c r="G583" s="15">
        <v>58827</v>
      </c>
      <c r="H583" s="15">
        <v>58827</v>
      </c>
      <c r="I583" s="15">
        <f t="shared" si="11"/>
        <v>61408.044999999984</v>
      </c>
      <c r="K583" s="17">
        <v>58793</v>
      </c>
      <c r="L583" s="17">
        <v>19941</v>
      </c>
    </row>
    <row r="584" spans="1:12" s="16" customFormat="1" ht="33" customHeight="1">
      <c r="A584" s="13" t="s">
        <v>1247</v>
      </c>
      <c r="B584" s="13" t="s">
        <v>1249</v>
      </c>
      <c r="C584" s="14" t="s">
        <v>354</v>
      </c>
      <c r="D584" s="14" t="s">
        <v>355</v>
      </c>
      <c r="E584" s="15">
        <v>332318</v>
      </c>
      <c r="F584" s="15">
        <v>0</v>
      </c>
      <c r="G584" s="15">
        <v>0</v>
      </c>
      <c r="H584" s="15">
        <v>0</v>
      </c>
      <c r="I584" s="15">
        <f t="shared" si="11"/>
        <v>332318</v>
      </c>
      <c r="K584" s="17">
        <v>12318</v>
      </c>
      <c r="L584" s="17">
        <v>320000</v>
      </c>
    </row>
    <row r="585" spans="1:12" s="16" customFormat="1" ht="33" customHeight="1">
      <c r="A585" s="13" t="s">
        <v>1247</v>
      </c>
      <c r="B585" s="13" t="s">
        <v>1249</v>
      </c>
      <c r="C585" s="14" t="s">
        <v>356</v>
      </c>
      <c r="D585" s="14" t="s">
        <v>357</v>
      </c>
      <c r="E585" s="15">
        <v>62376</v>
      </c>
      <c r="F585" s="15">
        <v>30108.799</v>
      </c>
      <c r="G585" s="15">
        <v>22816</v>
      </c>
      <c r="H585" s="15">
        <v>3150</v>
      </c>
      <c r="I585" s="15">
        <f t="shared" si="11"/>
        <v>6301.201000000001</v>
      </c>
      <c r="K585" s="17">
        <v>30108</v>
      </c>
      <c r="L585" s="17">
        <v>6302</v>
      </c>
    </row>
    <row r="586" spans="1:12" s="16" customFormat="1" ht="33" customHeight="1">
      <c r="A586" s="13" t="s">
        <v>1247</v>
      </c>
      <c r="B586" s="13" t="s">
        <v>1249</v>
      </c>
      <c r="C586" s="14" t="s">
        <v>358</v>
      </c>
      <c r="D586" s="14" t="s">
        <v>359</v>
      </c>
      <c r="E586" s="15">
        <v>968004</v>
      </c>
      <c r="F586" s="15">
        <v>366654.071</v>
      </c>
      <c r="G586" s="15">
        <v>465900</v>
      </c>
      <c r="H586" s="15">
        <f>299004-163554</f>
        <v>135450</v>
      </c>
      <c r="I586" s="15">
        <f t="shared" si="11"/>
        <v>-0.07099999999627471</v>
      </c>
      <c r="K586" s="17">
        <v>0</v>
      </c>
      <c r="L586" s="17">
        <v>203100</v>
      </c>
    </row>
    <row r="587" spans="1:12" s="16" customFormat="1" ht="33" customHeight="1">
      <c r="A587" s="13" t="s">
        <v>1247</v>
      </c>
      <c r="B587" s="13" t="s">
        <v>1249</v>
      </c>
      <c r="C587" s="14" t="s">
        <v>360</v>
      </c>
      <c r="D587" s="14" t="s">
        <v>361</v>
      </c>
      <c r="E587" s="15">
        <v>380000</v>
      </c>
      <c r="F587" s="15">
        <v>0</v>
      </c>
      <c r="G587" s="15">
        <v>130000</v>
      </c>
      <c r="H587" s="15">
        <v>0</v>
      </c>
      <c r="I587" s="15">
        <f t="shared" si="11"/>
        <v>250000</v>
      </c>
      <c r="K587" s="17">
        <v>0</v>
      </c>
      <c r="L587" s="17">
        <v>250000</v>
      </c>
    </row>
    <row r="588" spans="1:12" s="16" customFormat="1" ht="33" customHeight="1">
      <c r="A588" s="13" t="s">
        <v>1247</v>
      </c>
      <c r="B588" s="13" t="s">
        <v>1249</v>
      </c>
      <c r="C588" s="14" t="s">
        <v>362</v>
      </c>
      <c r="D588" s="14" t="s">
        <v>363</v>
      </c>
      <c r="E588" s="15">
        <v>262752</v>
      </c>
      <c r="F588" s="15">
        <v>98532</v>
      </c>
      <c r="G588" s="15">
        <v>98532</v>
      </c>
      <c r="H588" s="15">
        <f>98532-32844</f>
        <v>65688</v>
      </c>
      <c r="I588" s="15">
        <f t="shared" si="11"/>
        <v>0</v>
      </c>
      <c r="K588" s="17">
        <v>65688</v>
      </c>
      <c r="L588" s="17">
        <v>0</v>
      </c>
    </row>
    <row r="589" spans="1:12" s="16" customFormat="1" ht="33" customHeight="1">
      <c r="A589" s="13" t="s">
        <v>1247</v>
      </c>
      <c r="B589" s="13" t="s">
        <v>1249</v>
      </c>
      <c r="C589" s="14" t="s">
        <v>364</v>
      </c>
      <c r="D589" s="14" t="s">
        <v>365</v>
      </c>
      <c r="E589" s="15">
        <v>1220000</v>
      </c>
      <c r="F589" s="15">
        <v>0</v>
      </c>
      <c r="G589" s="15">
        <v>380000</v>
      </c>
      <c r="H589" s="15">
        <v>240000</v>
      </c>
      <c r="I589" s="15">
        <f t="shared" si="11"/>
        <v>600000</v>
      </c>
      <c r="K589" s="17">
        <v>100000</v>
      </c>
      <c r="L589" s="17">
        <v>500000</v>
      </c>
    </row>
    <row r="590" spans="1:12" s="16" customFormat="1" ht="33" customHeight="1">
      <c r="A590" s="13" t="s">
        <v>1247</v>
      </c>
      <c r="B590" s="13" t="s">
        <v>1249</v>
      </c>
      <c r="C590" s="14" t="s">
        <v>366</v>
      </c>
      <c r="D590" s="14" t="s">
        <v>367</v>
      </c>
      <c r="E590" s="15">
        <v>148670</v>
      </c>
      <c r="F590" s="15">
        <v>36548.515</v>
      </c>
      <c r="G590" s="15">
        <v>37374</v>
      </c>
      <c r="H590" s="15">
        <v>37374</v>
      </c>
      <c r="I590" s="15">
        <f t="shared" si="11"/>
        <v>37373.485</v>
      </c>
      <c r="K590" s="17">
        <v>36548</v>
      </c>
      <c r="L590" s="17">
        <v>37374</v>
      </c>
    </row>
    <row r="591" spans="1:12" s="16" customFormat="1" ht="33" customHeight="1">
      <c r="A591" s="13" t="s">
        <v>1247</v>
      </c>
      <c r="B591" s="13" t="s">
        <v>1249</v>
      </c>
      <c r="C591" s="14" t="s">
        <v>368</v>
      </c>
      <c r="D591" s="14" t="s">
        <v>369</v>
      </c>
      <c r="E591" s="15">
        <v>1183168</v>
      </c>
      <c r="F591" s="15">
        <v>153169.78900000002</v>
      </c>
      <c r="G591" s="15">
        <v>360625</v>
      </c>
      <c r="H591" s="15">
        <v>497688</v>
      </c>
      <c r="I591" s="15">
        <f t="shared" si="11"/>
        <v>171685.211</v>
      </c>
      <c r="K591" s="17">
        <v>179264</v>
      </c>
      <c r="L591" s="17">
        <v>145591</v>
      </c>
    </row>
    <row r="592" spans="1:12" s="16" customFormat="1" ht="33" customHeight="1">
      <c r="A592" s="13" t="s">
        <v>1247</v>
      </c>
      <c r="B592" s="13" t="s">
        <v>1249</v>
      </c>
      <c r="C592" s="14" t="s">
        <v>370</v>
      </c>
      <c r="D592" s="14" t="s">
        <v>371</v>
      </c>
      <c r="E592" s="15">
        <v>41243</v>
      </c>
      <c r="F592" s="15">
        <v>10638.711</v>
      </c>
      <c r="G592" s="15">
        <v>10284</v>
      </c>
      <c r="H592" s="15">
        <v>10284</v>
      </c>
      <c r="I592" s="15">
        <f t="shared" si="11"/>
        <v>10036.289</v>
      </c>
      <c r="K592" s="17">
        <v>10283</v>
      </c>
      <c r="L592" s="17">
        <v>10392</v>
      </c>
    </row>
    <row r="593" spans="1:12" s="16" customFormat="1" ht="33" customHeight="1">
      <c r="A593" s="13" t="s">
        <v>1247</v>
      </c>
      <c r="B593" s="13" t="s">
        <v>1249</v>
      </c>
      <c r="C593" s="14" t="s">
        <v>372</v>
      </c>
      <c r="D593" s="14" t="s">
        <v>373</v>
      </c>
      <c r="E593" s="15">
        <v>466210</v>
      </c>
      <c r="F593" s="15">
        <v>0</v>
      </c>
      <c r="G593" s="15">
        <v>153380</v>
      </c>
      <c r="H593" s="15">
        <v>140010</v>
      </c>
      <c r="I593" s="15">
        <f t="shared" si="11"/>
        <v>172820</v>
      </c>
      <c r="K593" s="17">
        <v>33265</v>
      </c>
      <c r="L593" s="17">
        <v>139555</v>
      </c>
    </row>
    <row r="594" spans="1:12" s="16" customFormat="1" ht="33" customHeight="1">
      <c r="A594" s="13" t="s">
        <v>1247</v>
      </c>
      <c r="B594" s="13" t="s">
        <v>1249</v>
      </c>
      <c r="C594" s="14" t="s">
        <v>374</v>
      </c>
      <c r="D594" s="14" t="s">
        <v>375</v>
      </c>
      <c r="E594" s="15">
        <v>250000</v>
      </c>
      <c r="F594" s="15">
        <v>0</v>
      </c>
      <c r="G594" s="15">
        <v>180000</v>
      </c>
      <c r="H594" s="15">
        <v>70000</v>
      </c>
      <c r="I594" s="15">
        <f t="shared" si="11"/>
        <v>0</v>
      </c>
      <c r="K594" s="17">
        <v>0</v>
      </c>
      <c r="L594" s="17">
        <v>0</v>
      </c>
    </row>
    <row r="595" spans="1:12" s="16" customFormat="1" ht="33" customHeight="1">
      <c r="A595" s="13" t="s">
        <v>1247</v>
      </c>
      <c r="B595" s="13" t="s">
        <v>1249</v>
      </c>
      <c r="C595" s="14" t="s">
        <v>376</v>
      </c>
      <c r="D595" s="14" t="s">
        <v>377</v>
      </c>
      <c r="E595" s="15">
        <v>392996</v>
      </c>
      <c r="F595" s="15">
        <v>77259.182</v>
      </c>
      <c r="G595" s="15">
        <v>138401</v>
      </c>
      <c r="H595" s="15">
        <v>85610</v>
      </c>
      <c r="I595" s="15">
        <f t="shared" si="11"/>
        <v>91725.81799999997</v>
      </c>
      <c r="K595" s="17">
        <v>81164</v>
      </c>
      <c r="L595" s="17">
        <v>87821</v>
      </c>
    </row>
    <row r="596" spans="1:12" s="16" customFormat="1" ht="33" customHeight="1">
      <c r="A596" s="13" t="s">
        <v>1247</v>
      </c>
      <c r="B596" s="13" t="s">
        <v>1249</v>
      </c>
      <c r="C596" s="14" t="s">
        <v>378</v>
      </c>
      <c r="D596" s="14" t="s">
        <v>379</v>
      </c>
      <c r="E596" s="15">
        <v>68986</v>
      </c>
      <c r="F596" s="15">
        <v>0</v>
      </c>
      <c r="G596" s="15">
        <v>3986</v>
      </c>
      <c r="H596" s="15">
        <v>0</v>
      </c>
      <c r="I596" s="15">
        <f t="shared" si="11"/>
        <v>65000</v>
      </c>
      <c r="K596" s="17">
        <v>65000</v>
      </c>
      <c r="L596" s="17">
        <v>0</v>
      </c>
    </row>
    <row r="597" spans="1:12" s="16" customFormat="1" ht="33" customHeight="1">
      <c r="A597" s="13" t="s">
        <v>1247</v>
      </c>
      <c r="B597" s="13" t="s">
        <v>1249</v>
      </c>
      <c r="C597" s="14" t="s">
        <v>380</v>
      </c>
      <c r="D597" s="14" t="s">
        <v>381</v>
      </c>
      <c r="E597" s="15">
        <v>88206</v>
      </c>
      <c r="F597" s="15">
        <v>0</v>
      </c>
      <c r="G597" s="15">
        <v>0</v>
      </c>
      <c r="H597" s="15">
        <v>23467</v>
      </c>
      <c r="I597" s="15">
        <f t="shared" si="11"/>
        <v>64739</v>
      </c>
      <c r="K597" s="17">
        <v>0</v>
      </c>
      <c r="L597" s="17">
        <v>64739</v>
      </c>
    </row>
    <row r="598" spans="1:12" s="16" customFormat="1" ht="33" customHeight="1">
      <c r="A598" s="13" t="s">
        <v>1247</v>
      </c>
      <c r="B598" s="13" t="s">
        <v>1249</v>
      </c>
      <c r="C598" s="14" t="s">
        <v>382</v>
      </c>
      <c r="D598" s="14" t="s">
        <v>383</v>
      </c>
      <c r="E598" s="15">
        <v>195200</v>
      </c>
      <c r="F598" s="15">
        <v>0</v>
      </c>
      <c r="G598" s="15">
        <v>0</v>
      </c>
      <c r="H598" s="15">
        <v>48810</v>
      </c>
      <c r="I598" s="15">
        <f t="shared" si="11"/>
        <v>146390</v>
      </c>
      <c r="K598" s="17">
        <v>0</v>
      </c>
      <c r="L598" s="17">
        <v>146390</v>
      </c>
    </row>
    <row r="599" spans="1:12" s="16" customFormat="1" ht="33" customHeight="1">
      <c r="A599" s="13" t="s">
        <v>1247</v>
      </c>
      <c r="B599" s="13" t="s">
        <v>1249</v>
      </c>
      <c r="C599" s="14" t="s">
        <v>384</v>
      </c>
      <c r="D599" s="14" t="s">
        <v>385</v>
      </c>
      <c r="E599" s="15">
        <v>224000</v>
      </c>
      <c r="F599" s="15">
        <v>0</v>
      </c>
      <c r="G599" s="15">
        <v>40000</v>
      </c>
      <c r="H599" s="15">
        <v>119000</v>
      </c>
      <c r="I599" s="15">
        <f t="shared" si="11"/>
        <v>65000</v>
      </c>
      <c r="K599" s="17">
        <v>0</v>
      </c>
      <c r="L599" s="17">
        <v>65000</v>
      </c>
    </row>
    <row r="600" spans="1:12" s="19" customFormat="1" ht="33" customHeight="1">
      <c r="A600" s="13" t="s">
        <v>1244</v>
      </c>
      <c r="B600" s="13" t="s">
        <v>1249</v>
      </c>
      <c r="C600" s="14" t="s">
        <v>153</v>
      </c>
      <c r="D600" s="14" t="s">
        <v>154</v>
      </c>
      <c r="E600" s="15">
        <v>3624273</v>
      </c>
      <c r="F600" s="15">
        <v>1126504.8070000003</v>
      </c>
      <c r="G600" s="15">
        <v>929961</v>
      </c>
      <c r="H600" s="15">
        <v>1344179</v>
      </c>
      <c r="I600" s="15">
        <f aca="true" t="shared" si="12" ref="I600:I617">+E600-F600-G600-H600</f>
        <v>223628.19299999997</v>
      </c>
      <c r="K600" s="17">
        <v>0</v>
      </c>
      <c r="L600" s="17">
        <v>1350133</v>
      </c>
    </row>
    <row r="601" spans="1:12" s="19" customFormat="1" ht="33" customHeight="1">
      <c r="A601" s="13" t="s">
        <v>1244</v>
      </c>
      <c r="B601" s="13" t="s">
        <v>1249</v>
      </c>
      <c r="C601" s="14" t="s">
        <v>163</v>
      </c>
      <c r="D601" s="14" t="s">
        <v>164</v>
      </c>
      <c r="E601" s="15">
        <v>2244389</v>
      </c>
      <c r="F601" s="15">
        <v>314055.812</v>
      </c>
      <c r="G601" s="15">
        <v>1744389</v>
      </c>
      <c r="H601" s="15">
        <v>0</v>
      </c>
      <c r="I601" s="15">
        <f t="shared" si="12"/>
        <v>185944.18800000008</v>
      </c>
      <c r="K601" s="17">
        <v>500000</v>
      </c>
      <c r="L601" s="17">
        <v>0</v>
      </c>
    </row>
    <row r="602" spans="1:12" s="19" customFormat="1" ht="33" customHeight="1">
      <c r="A602" s="13" t="s">
        <v>1244</v>
      </c>
      <c r="B602" s="13" t="s">
        <v>1249</v>
      </c>
      <c r="C602" s="14" t="s">
        <v>165</v>
      </c>
      <c r="D602" s="14" t="s">
        <v>166</v>
      </c>
      <c r="E602" s="15">
        <f>8641667+6500000</f>
        <v>15141667</v>
      </c>
      <c r="F602" s="15">
        <v>194469.285</v>
      </c>
      <c r="G602" s="15">
        <v>728751</v>
      </c>
      <c r="H602" s="15">
        <f>3110743+3250000</f>
        <v>6360743</v>
      </c>
      <c r="I602" s="15">
        <f t="shared" si="12"/>
        <v>7857703.715</v>
      </c>
      <c r="K602" s="17">
        <v>402173</v>
      </c>
      <c r="L602" s="17">
        <v>4400000</v>
      </c>
    </row>
    <row r="603" spans="1:12" s="19" customFormat="1" ht="33" customHeight="1">
      <c r="A603" s="13" t="s">
        <v>1244</v>
      </c>
      <c r="B603" s="13" t="s">
        <v>1249</v>
      </c>
      <c r="C603" s="14" t="s">
        <v>189</v>
      </c>
      <c r="D603" s="14" t="s">
        <v>190</v>
      </c>
      <c r="E603" s="15">
        <v>14390000</v>
      </c>
      <c r="F603" s="15">
        <v>1649485.2380000001</v>
      </c>
      <c r="G603" s="15">
        <v>2412716</v>
      </c>
      <c r="H603" s="15">
        <v>4247393</v>
      </c>
      <c r="I603" s="15">
        <f t="shared" si="12"/>
        <v>6080405.762</v>
      </c>
      <c r="K603" s="17">
        <v>0</v>
      </c>
      <c r="L603" s="17">
        <v>7729891</v>
      </c>
    </row>
    <row r="604" spans="1:12" s="19" customFormat="1" ht="33" customHeight="1">
      <c r="A604" s="13" t="s">
        <v>1244</v>
      </c>
      <c r="B604" s="13" t="s">
        <v>1249</v>
      </c>
      <c r="C604" s="14" t="s">
        <v>191</v>
      </c>
      <c r="D604" s="14" t="s">
        <v>192</v>
      </c>
      <c r="E604" s="15">
        <v>3000000</v>
      </c>
      <c r="F604" s="15">
        <v>375308.993</v>
      </c>
      <c r="G604" s="15">
        <v>1662566</v>
      </c>
      <c r="H604" s="15">
        <v>0</v>
      </c>
      <c r="I604" s="15">
        <f t="shared" si="12"/>
        <v>962125.0070000002</v>
      </c>
      <c r="K604" s="17">
        <v>100000</v>
      </c>
      <c r="L604" s="17">
        <v>1237434</v>
      </c>
    </row>
    <row r="605" spans="1:12" s="19" customFormat="1" ht="33" customHeight="1">
      <c r="A605" s="13" t="s">
        <v>1244</v>
      </c>
      <c r="B605" s="13" t="s">
        <v>1249</v>
      </c>
      <c r="C605" s="14" t="s">
        <v>193</v>
      </c>
      <c r="D605" s="14" t="s">
        <v>194</v>
      </c>
      <c r="E605" s="15">
        <v>1082570</v>
      </c>
      <c r="F605" s="15">
        <v>116558.106</v>
      </c>
      <c r="G605" s="15">
        <v>592024</v>
      </c>
      <c r="H605" s="15">
        <v>0</v>
      </c>
      <c r="I605" s="15">
        <f t="shared" si="12"/>
        <v>373987.894</v>
      </c>
      <c r="K605" s="17">
        <v>190546</v>
      </c>
      <c r="L605" s="17">
        <v>300000</v>
      </c>
    </row>
    <row r="606" spans="1:12" s="19" customFormat="1" ht="33" customHeight="1">
      <c r="A606" s="13" t="s">
        <v>1244</v>
      </c>
      <c r="B606" s="13" t="s">
        <v>1249</v>
      </c>
      <c r="C606" s="14" t="s">
        <v>195</v>
      </c>
      <c r="D606" s="14" t="s">
        <v>196</v>
      </c>
      <c r="E606" s="15">
        <v>3015031</v>
      </c>
      <c r="F606" s="15">
        <v>1842700.6040000003</v>
      </c>
      <c r="G606" s="15">
        <f>1220511-48181</f>
        <v>1172330</v>
      </c>
      <c r="H606" s="15">
        <v>0</v>
      </c>
      <c r="I606" s="15">
        <f t="shared" si="12"/>
        <v>0.39599999971687794</v>
      </c>
      <c r="K606" s="17">
        <v>90406</v>
      </c>
      <c r="L606" s="17">
        <v>25703</v>
      </c>
    </row>
    <row r="607" spans="1:12" s="19" customFormat="1" ht="33" customHeight="1">
      <c r="A607" s="13" t="s">
        <v>1244</v>
      </c>
      <c r="B607" s="13" t="s">
        <v>1249</v>
      </c>
      <c r="C607" s="14" t="s">
        <v>197</v>
      </c>
      <c r="D607" s="14" t="s">
        <v>198</v>
      </c>
      <c r="E607" s="15">
        <v>1660000</v>
      </c>
      <c r="F607" s="15">
        <v>861786.11</v>
      </c>
      <c r="G607" s="15">
        <f>891870-93656</f>
        <v>798214</v>
      </c>
      <c r="H607" s="15">
        <v>0</v>
      </c>
      <c r="I607" s="15">
        <f t="shared" si="12"/>
        <v>-0.10999999998603016</v>
      </c>
      <c r="K607" s="17">
        <v>0</v>
      </c>
      <c r="L607" s="17">
        <v>768130</v>
      </c>
    </row>
    <row r="608" spans="1:12" s="19" customFormat="1" ht="33" customHeight="1">
      <c r="A608" s="13" t="s">
        <v>1244</v>
      </c>
      <c r="B608" s="13" t="s">
        <v>1249</v>
      </c>
      <c r="C608" s="14" t="s">
        <v>199</v>
      </c>
      <c r="D608" s="14" t="s">
        <v>200</v>
      </c>
      <c r="E608" s="15">
        <v>1684305</v>
      </c>
      <c r="F608" s="15">
        <v>0</v>
      </c>
      <c r="G608" s="15">
        <v>754305</v>
      </c>
      <c r="H608" s="15">
        <v>215000</v>
      </c>
      <c r="I608" s="15">
        <f t="shared" si="12"/>
        <v>715000</v>
      </c>
      <c r="K608" s="17">
        <v>0</v>
      </c>
      <c r="L608" s="17">
        <v>715000</v>
      </c>
    </row>
    <row r="609" spans="1:12" s="19" customFormat="1" ht="33" customHeight="1">
      <c r="A609" s="13" t="s">
        <v>1244</v>
      </c>
      <c r="B609" s="13" t="s">
        <v>1249</v>
      </c>
      <c r="C609" s="14" t="s">
        <v>231</v>
      </c>
      <c r="D609" s="14" t="s">
        <v>232</v>
      </c>
      <c r="E609" s="15">
        <v>5485657</v>
      </c>
      <c r="F609" s="15">
        <v>2648654.097</v>
      </c>
      <c r="G609" s="15">
        <v>1485657</v>
      </c>
      <c r="H609" s="15">
        <v>500000</v>
      </c>
      <c r="I609" s="15">
        <f t="shared" si="12"/>
        <v>851345.9029999999</v>
      </c>
      <c r="K609" s="17">
        <v>0</v>
      </c>
      <c r="L609" s="17">
        <v>3500000</v>
      </c>
    </row>
    <row r="610" spans="1:12" s="19" customFormat="1" ht="33" customHeight="1">
      <c r="A610" s="13" t="s">
        <v>1244</v>
      </c>
      <c r="B610" s="13" t="s">
        <v>1249</v>
      </c>
      <c r="C610" s="14" t="s">
        <v>233</v>
      </c>
      <c r="D610" s="14" t="s">
        <v>234</v>
      </c>
      <c r="E610" s="15">
        <v>4695742</v>
      </c>
      <c r="F610" s="15">
        <v>827849.2790000001</v>
      </c>
      <c r="G610" s="15">
        <v>1195742</v>
      </c>
      <c r="H610" s="15">
        <v>2000000</v>
      </c>
      <c r="I610" s="15">
        <f t="shared" si="12"/>
        <v>672150.7209999999</v>
      </c>
      <c r="K610" s="17">
        <v>0</v>
      </c>
      <c r="L610" s="17">
        <v>1500000</v>
      </c>
    </row>
    <row r="611" spans="1:12" s="19" customFormat="1" ht="33" customHeight="1">
      <c r="A611" s="13" t="s">
        <v>1244</v>
      </c>
      <c r="B611" s="13" t="s">
        <v>1249</v>
      </c>
      <c r="C611" s="14" t="s">
        <v>243</v>
      </c>
      <c r="D611" s="14" t="s">
        <v>244</v>
      </c>
      <c r="E611" s="15">
        <v>10158961</v>
      </c>
      <c r="F611" s="15">
        <v>1968353.719</v>
      </c>
      <c r="G611" s="15">
        <v>579200</v>
      </c>
      <c r="H611" s="15">
        <v>3079200</v>
      </c>
      <c r="I611" s="15">
        <f t="shared" si="12"/>
        <v>4532207.2809999995</v>
      </c>
      <c r="K611" s="17">
        <v>53600</v>
      </c>
      <c r="L611" s="17">
        <v>6446961</v>
      </c>
    </row>
    <row r="612" spans="1:12" s="19" customFormat="1" ht="33" customHeight="1">
      <c r="A612" s="13" t="s">
        <v>1244</v>
      </c>
      <c r="B612" s="13" t="s">
        <v>1249</v>
      </c>
      <c r="C612" s="14" t="s">
        <v>393</v>
      </c>
      <c r="D612" s="14" t="s">
        <v>394</v>
      </c>
      <c r="E612" s="15">
        <v>4000000</v>
      </c>
      <c r="F612" s="15">
        <v>0</v>
      </c>
      <c r="G612" s="15">
        <v>0</v>
      </c>
      <c r="H612" s="15">
        <v>2000000</v>
      </c>
      <c r="I612" s="15">
        <f t="shared" si="12"/>
        <v>2000000</v>
      </c>
      <c r="K612" s="21"/>
      <c r="L612" s="21"/>
    </row>
    <row r="613" spans="1:12" s="19" customFormat="1" ht="33" customHeight="1">
      <c r="A613" s="13" t="s">
        <v>1244</v>
      </c>
      <c r="B613" s="13" t="s">
        <v>1249</v>
      </c>
      <c r="C613" s="24" t="s">
        <v>257</v>
      </c>
      <c r="D613" s="14" t="s">
        <v>396</v>
      </c>
      <c r="E613" s="15">
        <v>5000000</v>
      </c>
      <c r="F613" s="15">
        <v>0</v>
      </c>
      <c r="G613" s="15">
        <v>0</v>
      </c>
      <c r="H613" s="15">
        <v>2500000</v>
      </c>
      <c r="I613" s="15">
        <f t="shared" si="12"/>
        <v>2500000</v>
      </c>
      <c r="K613" s="21"/>
      <c r="L613" s="21"/>
    </row>
    <row r="614" spans="1:12" s="19" customFormat="1" ht="33" customHeight="1">
      <c r="A614" s="13" t="s">
        <v>1244</v>
      </c>
      <c r="B614" s="13" t="s">
        <v>1249</v>
      </c>
      <c r="C614" s="24" t="s">
        <v>257</v>
      </c>
      <c r="D614" s="14" t="s">
        <v>397</v>
      </c>
      <c r="E614" s="15">
        <v>5000000</v>
      </c>
      <c r="F614" s="15">
        <v>0</v>
      </c>
      <c r="G614" s="15">
        <v>0</v>
      </c>
      <c r="H614" s="15">
        <v>2500000</v>
      </c>
      <c r="I614" s="15">
        <f t="shared" si="12"/>
        <v>2500000</v>
      </c>
      <c r="K614" s="21"/>
      <c r="L614" s="21"/>
    </row>
    <row r="615" spans="1:12" s="19" customFormat="1" ht="33" customHeight="1">
      <c r="A615" s="13" t="s">
        <v>1244</v>
      </c>
      <c r="B615" s="13" t="s">
        <v>1249</v>
      </c>
      <c r="C615" s="24" t="s">
        <v>257</v>
      </c>
      <c r="D615" s="14" t="s">
        <v>398</v>
      </c>
      <c r="E615" s="15">
        <v>5460000</v>
      </c>
      <c r="F615" s="15">
        <v>0</v>
      </c>
      <c r="G615" s="15">
        <v>0</v>
      </c>
      <c r="H615" s="15">
        <v>2500000</v>
      </c>
      <c r="I615" s="15">
        <f t="shared" si="12"/>
        <v>2960000</v>
      </c>
      <c r="K615" s="21"/>
      <c r="L615" s="21"/>
    </row>
    <row r="616" spans="1:12" s="19" customFormat="1" ht="33" customHeight="1">
      <c r="A616" s="13" t="s">
        <v>1244</v>
      </c>
      <c r="B616" s="13" t="s">
        <v>1249</v>
      </c>
      <c r="C616" s="24" t="s">
        <v>257</v>
      </c>
      <c r="D616" s="14" t="s">
        <v>399</v>
      </c>
      <c r="E616" s="15">
        <v>16057405</v>
      </c>
      <c r="F616" s="15">
        <v>0</v>
      </c>
      <c r="G616" s="15">
        <v>0</v>
      </c>
      <c r="H616" s="15">
        <v>8000000</v>
      </c>
      <c r="I616" s="15">
        <f>+E616-F616-G616-H616</f>
        <v>8057405</v>
      </c>
      <c r="K616" s="21"/>
      <c r="L616" s="21"/>
    </row>
    <row r="617" spans="1:12" s="19" customFormat="1" ht="33" customHeight="1">
      <c r="A617" s="13" t="s">
        <v>1244</v>
      </c>
      <c r="B617" s="13" t="s">
        <v>1249</v>
      </c>
      <c r="C617" s="24" t="s">
        <v>257</v>
      </c>
      <c r="D617" s="14" t="s">
        <v>395</v>
      </c>
      <c r="E617" s="15">
        <v>4500000</v>
      </c>
      <c r="F617" s="15">
        <v>0</v>
      </c>
      <c r="G617" s="15">
        <v>0</v>
      </c>
      <c r="H617" s="15">
        <v>2000000</v>
      </c>
      <c r="I617" s="15">
        <f t="shared" si="12"/>
        <v>2500000</v>
      </c>
      <c r="K617" s="21"/>
      <c r="L617" s="21"/>
    </row>
    <row r="618" spans="1:12" s="1" customFormat="1" ht="15">
      <c r="A618" s="4"/>
      <c r="B618" s="4"/>
      <c r="C618" s="4"/>
      <c r="D618" s="18" t="s">
        <v>389</v>
      </c>
      <c r="E618" s="5">
        <f>SUM(E8:E617)</f>
        <v>757986838</v>
      </c>
      <c r="F618" s="5">
        <f>SUM(F8:F617)</f>
        <v>192242314.90100005</v>
      </c>
      <c r="G618" s="5">
        <f>SUM(G8:G617)</f>
        <v>163492821</v>
      </c>
      <c r="H618" s="5">
        <f>SUM(H8:H617)</f>
        <v>141229836</v>
      </c>
      <c r="I618" s="5">
        <f>SUM(I8:I617)</f>
        <v>261021866.0989999</v>
      </c>
      <c r="J618" s="3"/>
      <c r="K618" s="3">
        <f>SUM(K600:K611)</f>
        <v>1336725</v>
      </c>
      <c r="L618" s="3">
        <f>SUM(L600:L611)</f>
        <v>27973252</v>
      </c>
    </row>
    <row r="619" s="22" customFormat="1" ht="15" hidden="1">
      <c r="E619" s="23">
        <f>106200000-E618</f>
        <v>-651786838</v>
      </c>
    </row>
    <row r="620" s="22" customFormat="1" ht="45" hidden="1">
      <c r="D620" s="20" t="s">
        <v>390</v>
      </c>
    </row>
    <row r="621" s="22" customFormat="1" ht="15"/>
    <row r="622" s="22" customFormat="1" ht="15"/>
    <row r="623" s="22" customFormat="1" ht="15"/>
    <row r="624" s="22" customFormat="1" ht="15"/>
    <row r="625" s="22" customFormat="1" ht="15"/>
    <row r="626" s="22" customFormat="1" ht="15"/>
    <row r="627" s="22" customFormat="1" ht="15"/>
    <row r="628" s="22" customFormat="1" ht="15"/>
  </sheetData>
  <sheetProtection/>
  <mergeCells count="5">
    <mergeCell ref="A1:I1"/>
    <mergeCell ref="A2:I2"/>
    <mergeCell ref="A3:I3"/>
    <mergeCell ref="F6:I6"/>
    <mergeCell ref="A4:I4"/>
  </mergeCells>
  <printOptions/>
  <pageMargins left="0.4330708661417323" right="0.2362204724409449" top="0.7480314960629921" bottom="0.5118110236220472" header="0.31496062992125984" footer="0.31496062992125984"/>
  <pageSetup horizontalDpi="600" verticalDpi="600" orientation="portrait" scale="70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Flores Aguilar(DIRPLAN)</dc:creator>
  <cp:keywords/>
  <dc:description/>
  <cp:lastModifiedBy>pcg</cp:lastModifiedBy>
  <cp:lastPrinted>2009-03-31T19:05:01Z</cp:lastPrinted>
  <dcterms:created xsi:type="dcterms:W3CDTF">2009-03-23T14:32:09Z</dcterms:created>
  <dcterms:modified xsi:type="dcterms:W3CDTF">2009-09-08T16:36:39Z</dcterms:modified>
  <cp:category/>
  <cp:version/>
  <cp:contentType/>
  <cp:contentStatus/>
</cp:coreProperties>
</file>