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VI" sheetId="1" r:id="rId1"/>
  </sheets>
  <definedNames/>
  <calcPr fullCalcOnLoad="1"/>
</workbook>
</file>

<file path=xl/sharedStrings.xml><?xml version="1.0" encoding="utf-8"?>
<sst xmlns="http://schemas.openxmlformats.org/spreadsheetml/2006/main" count="265" uniqueCount="168">
  <si>
    <t>Cifras en miles de $</t>
  </si>
  <si>
    <t>Código BIP</t>
  </si>
  <si>
    <t>Nombre de Proyecto</t>
  </si>
  <si>
    <t>Monto Identificado</t>
  </si>
  <si>
    <t>Etapa *</t>
  </si>
  <si>
    <t>Plazo de Ejecución **</t>
  </si>
  <si>
    <t>DIAGNÓSTICO Y PLAN DE ACCIÓN INMUEBLES MONUMENTOS NACIONALES VI REG</t>
  </si>
  <si>
    <t>EN EJECUCION</t>
  </si>
  <si>
    <t>ACTUALIZACIÓN DE CARTOGRAFÍA DE APOYO A LA PLANIFICACIÓN VI REGIÓN</t>
  </si>
  <si>
    <t>DIAGNÓSTICO INDICADORES BIOLÓGICOS EN LA CUENCA DEL RAPEL</t>
  </si>
  <si>
    <t>DIAGNÓSTICO CALIDAD DEL AIRE EN 5 SECTORES DE LA REGIÓN DE O'HIGGINS</t>
  </si>
  <si>
    <t>ANÁLISIS MEDIDAS PARA ENFRENTAR CONTAMINACIÓN POR LEÑA Y QUEMAS</t>
  </si>
  <si>
    <t>DIAGNÓSTICO Y PLAN DE GESTIÓN PARA LA CALIDAD DEL AGUA LAGO RAPEL</t>
  </si>
  <si>
    <t>DIAGNÓSTICO MODELACIÓN CALIDAD AGUAS RÍOS CACHAPOAL Y TINGUIRIRICA</t>
  </si>
  <si>
    <t>AMPLIACIÓN ESCUELA D-458, CHIMBARONGO</t>
  </si>
  <si>
    <t>AMPLIACIÓN ESCUELA E-184 PICHIDEGUA</t>
  </si>
  <si>
    <t>AMPLIACIÓN ESCUELA F-449 PEOR ES NADA, CHIMBARONGO</t>
  </si>
  <si>
    <t>AMPLIACIÓN ESCUELA E-456 CHIMBARONGO</t>
  </si>
  <si>
    <t>CONSTRUCCIÓN ESCUELA BÁSICA POBLACIÓN RAFAEL CARVALLO GRANEROS</t>
  </si>
  <si>
    <t>REPOSICIÓN POSTA DE SALUD RURAL BUCALEMU</t>
  </si>
  <si>
    <t>MEJORAMIENTO PARQUE COMUNAL LOS TACOS, COMUNA DE COLTAUCO</t>
  </si>
  <si>
    <t>APROBADO CORE</t>
  </si>
  <si>
    <t>REPOSICIÓN PARCIAL ESCUELA MARTA BRUNET RANCAGUA</t>
  </si>
  <si>
    <t>AMPLIACIÓN Y MEJOR. COLEGIO ISABEL LA CATOLICA RBD 2467, SN FDO</t>
  </si>
  <si>
    <t>REPOSICIÓN CUARTEL DE BOMBEROS TERCERA CIA LOLOL</t>
  </si>
  <si>
    <t>AMPLIACIÓN Y MEJOR. ESC. JORGE MUÑOZ SILVA RBD 2458, SAN FERNANDO</t>
  </si>
  <si>
    <t>AMPLIACIÓN Y MEJOR. ESC. ABEL BOUCHON RBD 2467, SAN FERNANDO</t>
  </si>
  <si>
    <t>AMPLIACIÓN Y MEJORAM. ESC. BDO MORENO RBD 2471, SAN FERNANDO</t>
  </si>
  <si>
    <t>CONSTRUCCIÓN ESCUELA ESPECIAL DE CHIMBARONGO</t>
  </si>
  <si>
    <t>RESTAURACIÓN IGLESIA DE SAN FRANCISCO DE SAN FERNANDO</t>
  </si>
  <si>
    <t>MEJORAMIENTO Y AMPLIACIÓN GIMNASIO MUNICIPAL</t>
  </si>
  <si>
    <t>CONSTRUCCIÓN CONSULTORIO URBANO PARA RENGO</t>
  </si>
  <si>
    <t>AMPLIACIÓN Y MEJORAMIENTO LICEO NEANDRO SCHILLING RBD 2447</t>
  </si>
  <si>
    <t>MEJORAMIENTO RUTAS I-756/760 CR.R.I-50(CUNACO)  -  CR.R.I-86(QUINAHUE)</t>
  </si>
  <si>
    <t>28,02-2010</t>
  </si>
  <si>
    <t>REPOSICIÓN Y AMPLIACIÓN ESCUELA ISABEL RIQUELME</t>
  </si>
  <si>
    <t>MEJORAMIENTO GIMNASIO MUNICIPAL DE MALLOA</t>
  </si>
  <si>
    <t>REPOSICIÓN SEGUNDA COMISARÍA CARABINEROS DE GRANEROS</t>
  </si>
  <si>
    <t>INSTALACIÓN SERVICIO AGUA POTABLE RURAL RINCÓN LAS OVEJAS, LOLOL</t>
  </si>
  <si>
    <t>EN LICITACION</t>
  </si>
  <si>
    <t>AMPLIACIÓN ESCUELA G-217 CAMPO LINDO SECTOR EL ABRA, REQUÍNOA</t>
  </si>
  <si>
    <t>AMPLIACIÓN ESCUELA DAVID DEL CURTO LAS MERCEDES G-219</t>
  </si>
  <si>
    <t>CONSTRUCCIÓN CUARTEL SEGUNDA COMPAÑÍA DE BOMBEROS DE GULTRO, OLIVAR</t>
  </si>
  <si>
    <t>CONSTRUCCIÓN LICEO POLITÉCNICO OLIVAR ALTO</t>
  </si>
  <si>
    <t>CONSTRUCCIÓN PAV. CALLE COSTA DE SOL, LA ESTRELLA</t>
  </si>
  <si>
    <t>RESTAURACIÓN IGLESIA SAN PEDRO DE ALCÁNTARA, COMUNA DE PAREDONES</t>
  </si>
  <si>
    <t>INSTALACIÓN SERVICIO DE AGUA POTABLE LA PUNTA, SEC. RES. CANDELARIA</t>
  </si>
  <si>
    <t>AMPLIACIÓN Y MEJORAMIENTO ESCUELA DANY GERMÁN GONZÁLEZ SOTO</t>
  </si>
  <si>
    <t>MEJORAMIENTO LICEO TOMÁS MARÍN DE POVEDA</t>
  </si>
  <si>
    <t>CONSTRUCCIÓN LICEO INDUSTRIAL DE RENGO</t>
  </si>
  <si>
    <t>REPOSICIÓN ESCUELA G-414 LA ORILLA TINGUIRIRICA</t>
  </si>
  <si>
    <t>MEJORAMIENTO CALLES BALMACEDA Y TOMÁS VALENCIA-RENGO</t>
  </si>
  <si>
    <t>CONSTRUCCIÓN SALA CUNA Y JARDÍN INFANTIL SECTOR LA VINILLA</t>
  </si>
  <si>
    <t>MEJORAMIENTO ACCESO A LA PLAYA DE MATANZAS, NAVIDAD</t>
  </si>
  <si>
    <t>CONSTRUCCIÓN GIMNASIO SECTOR LA COMPAÑÍA, GRANEROS</t>
  </si>
  <si>
    <t>RESTAURACIÓN PATIO CAPILLA Y CLAUSTRO HOSP. SAN JUAN DE DIOS, S. FDO</t>
  </si>
  <si>
    <t>CONSTRUCCIÓN ELECTRIFICACIÓN RURAL 3° ETAPA PICHILEMU</t>
  </si>
  <si>
    <t>CONSTRUCCIÓN GIMNASIO POBLACIÓN, PERALILLO</t>
  </si>
  <si>
    <t>MEJORAMIENTO PLANTA TRATAMIENTO AGUAS SERVIDAS, LA ESTRELLA</t>
  </si>
  <si>
    <t>CONSTRUCCIÓN SALA CUNA PERALILLO URBANO</t>
  </si>
  <si>
    <t>INSTALACIÓN SERVICIO ALCANTARILLADO SAN JOSE DEL CARMEN</t>
  </si>
  <si>
    <t>CONSTRUCCIÓN PAVIMENTACIÓN CENTRO CÍVICO COMUNA DE CODEGUA</t>
  </si>
  <si>
    <t>REPOSICIÓN RELOCALIZACIÓN ESCUELA DR. ALBER SCHWEITZER F-549</t>
  </si>
  <si>
    <t>MEJORAMIENTO SERVICIO DE APR RINCONADA DE DOÑIHUE, COMUNA DOÑIHUE</t>
  </si>
  <si>
    <t>CONSTRUCCIÓN TECHUMBRE MULTICANCHA COLEGIO RENÉ SCHNEIDER</t>
  </si>
  <si>
    <t>REPOSICIÓN CALZADA CALLE 18 DE SEPTIEMBRE, CHÉPICA</t>
  </si>
  <si>
    <t>AMPLIACIÓN CUARTEL INVESTIGACIONES RANCAGUA</t>
  </si>
  <si>
    <t>MEJORAMIENTO PLAZA DE ARMAS DE GRANEROS</t>
  </si>
  <si>
    <t>18.06.2009</t>
  </si>
  <si>
    <t>CONSTRUCCIÓN PAVIMENTACIÓN CALLES LAUTARO Y LA PANDINA, RENGO</t>
  </si>
  <si>
    <t>MEJORAMIENTO CUARTEL SEGUNDA COMPAÑÍA BOMBEROS EL HUIQUE, PALMILLA</t>
  </si>
  <si>
    <t>MEJORAMIENTO INTEGRAL AVDAS O. SOTO Y H. SALAS OLIVAR ALTO</t>
  </si>
  <si>
    <t>MEJORAMIENTO Y AMPLIACIÓN EDIFICIO MUNICIPAL PLACILLA.</t>
  </si>
  <si>
    <t>CONSTRUCCIÓN PUENTE SECTOR HACIENDA LOLOL, COMUNA DE LOLOL.</t>
  </si>
  <si>
    <t>AMPLIACIÓN CONSULTORIO ESPECIALIDADES HOSPITAL SAN FERNANDO</t>
  </si>
  <si>
    <t>MEJORAMIENO EJE VIAL AVDA. RIQUELME - RENGO</t>
  </si>
  <si>
    <t>REPOSICIÓN PAVIMENTO AV. DIEGO PORTALES, SAN VICENTE DE T.T.</t>
  </si>
  <si>
    <t>CONSTRUCCIÓN CONSULTORIO GRAL RURAL CUNACO, NANCAGUA</t>
  </si>
  <si>
    <t>CONSTRUCCIÓN JARDÍN INFANTIL CON SALA CUNA FRUTILLITAS, QTA. TILCOCO</t>
  </si>
  <si>
    <t>sf</t>
  </si>
  <si>
    <t>CONSTRUCCIÓN PASEO COSTERO SECTOR LAGUNA BUCALEMU COMUNA PAREDONES</t>
  </si>
  <si>
    <t>INSTALACIÓN DE OBRAS DE ARTE EN EDIFICIOS PÚBLICOS DE LA VI REGIÓN</t>
  </si>
  <si>
    <t>AMPLIACIÓN Y MEJ. ESC. SAN JOSÉ DE PATAGUAS, SAN VICENTE DE T.T.</t>
  </si>
  <si>
    <t>ADQUISICIÓN CASA DE ACOGIDA VÍCTIMAS VIF GRAVE VI REGIÓN</t>
  </si>
  <si>
    <t>AMPLIACIÓN INFRAESTRUCTURA SERVICIO URGENCIA HOSPITAL DE PICHILEMU</t>
  </si>
  <si>
    <t>HABILITACIÓN ACCESO DISCAPACITADOS OFICINA REG. CIVIL - RENGO</t>
  </si>
  <si>
    <t>AMPLIACIÓN Y MEJORAMIENTO ESCUELA NUESTRA SRA LA MERCED O. BAJO</t>
  </si>
  <si>
    <t>HABILITACIÓN ACCESO DISCAPACITADOS OFICINA REG. CIVIL SAN FDO</t>
  </si>
  <si>
    <t>MEJORAMIENTO PLAZA Y ATRIO IGLESIA LOS LIRIOS, REQUÍNOA</t>
  </si>
  <si>
    <t>REPOSICIÓN CUARTEL 1° COMPAÑÍA CUERPO DE BOMBEROS DE NAVIDAD</t>
  </si>
  <si>
    <t>CONSTRUCCIÓN CICLOVÍA EN RUTA H-188, KM 0,324 - KM 2,442, RGUA</t>
  </si>
  <si>
    <t>04,-08-2009</t>
  </si>
  <si>
    <t>MEJORAMIENTO RUTA I-20 LOS MAITENES - LA ESTRELLA</t>
  </si>
  <si>
    <t>CONSTRUCCIÓN JARDÍN INFANTIL - SALA CUNA SECTOR NORTE - PICHILEMU</t>
  </si>
  <si>
    <t>AMPLIACIÓN OFICINA REGISTRO CIVIL SAN FRANCISCO DE MOSTAZAL</t>
  </si>
  <si>
    <t>CONSTRUCCIÓN PAVIMENT. CALLE CADENAS II ETAPA, MARCHIGUE</t>
  </si>
  <si>
    <t>CONSTRUCCIÓN CENTRO ORGANIZACIONES COMUNITARIAS DE PUPUYA, NAVIDAD</t>
  </si>
  <si>
    <t>CONSTRUCCIÓN JARDÍN INFANTIL CON SALA CUNA, GUACARHUE, QUINTA T</t>
  </si>
  <si>
    <t>NORMALIZACIÓN LICEO AGRÍCOLA EL TAMBO, SAN VICENTE T.T.</t>
  </si>
  <si>
    <t>RESTAURACIÓN PARROQUIA DE GUACARHUE, QUINTA DE TILCOCO</t>
  </si>
  <si>
    <t>AMPLIACIÓN Y MEJORAMIENTO LICEO HERIBERTO SOTO DE SAN FERNANDO</t>
  </si>
  <si>
    <t>CONSTRUCCIÓN PAVIM. CALLES STA ANA Y OBISPO LIRA I. GRANEROS</t>
  </si>
  <si>
    <t>CONSTRUCCIÓN PAVIMENTACIÓN AVDA. CENTRAL, COMUNA DE RANCAGUA</t>
  </si>
  <si>
    <t>MEJORAMIENTO HOSPITAL DE LITUECHE</t>
  </si>
  <si>
    <t>MEJORAMIENTO SERVICIO DE APR DE POPETA, RENGO</t>
  </si>
  <si>
    <t>AMPLIACIÓN SERVICIO DE APR CRUZ DE CHILLEHUE, COINCO</t>
  </si>
  <si>
    <t>MEJORAMIENTO Y AMPLIACIÓN SERVICIO DE APR EL ESTERO, LAS CABRAS</t>
  </si>
  <si>
    <t>MEJORAMIENTO Y AMPLIACIÓN SERVICIO DE APR PEÑUELAS, PLACILLA</t>
  </si>
  <si>
    <t>MEJORAMIENTO SERVICIO DE APR DE CHUMACO, REQUÌNOA</t>
  </si>
  <si>
    <t>AMPLIACIÓN SERVICIO DE APR LICANCHEU A ALTO GRANDE, NAVIDAD</t>
  </si>
  <si>
    <t>CONSTRUCCIÓN PAVIMENTACIÓN H. MAGALLANES Y RAMÓN FREIRE, PICHILEMU</t>
  </si>
  <si>
    <t>CONSTRUCCIÓN PAVIMENTACIÓN TRAMO CALLE MILLACO/LOS AROMOS - PICHILEMU</t>
  </si>
  <si>
    <t>CONSTRUCCIÓN PAVIMENTACIÓN CALLE LOS JAZMINES - PICHILEMU</t>
  </si>
  <si>
    <t>CONSTRUCCIÓN PAV CALLES D. ACEVEDO - J.J. PRIETO - E. MERINO PICHILEMU</t>
  </si>
  <si>
    <t>CONSTRUCCIÓN PARQUE DE LOS BARRIOS - SAN FERNANDO</t>
  </si>
  <si>
    <t>MEJORAMIENTO PISCINA MUNICIPAL DE ROSARIO, COMUNA DE RENGO</t>
  </si>
  <si>
    <t>RESTAURACIÓN CASONA AGUSTÍN ECHEÑIQUE, PERALILLO</t>
  </si>
  <si>
    <t>CONSTRUCCIÓN CASA DE ACOGIDA ADULTOS MAYORES DE NAVIDAD</t>
  </si>
  <si>
    <t>MEJORAMIENTO GIMNASIO MUNICIPAL PICHIDEGUA</t>
  </si>
  <si>
    <t>EN ADJUDICACION</t>
  </si>
  <si>
    <t>-</t>
  </si>
  <si>
    <t>MEJORAMIENTO APR LA CEBADA QUILICURA, LAS CABRAS</t>
  </si>
  <si>
    <t>MEJORAMIENTO Y AMPLIACIÓN, APR LOS AROMOS EL DURAZNO, LAS CABRAS</t>
  </si>
  <si>
    <t>RESTAURACIÓN Y HABILITACIÓN NUEVAS DEPENDENCIAS MUSEO DE RANCAGUA</t>
  </si>
  <si>
    <t>CONSERVACIÓN EDIFICIO BRIGADA DE INVESTIGACIONES RENGO</t>
  </si>
  <si>
    <t>REPOSICIÓN Y AMPLIACIÓN INTERNADO MASCULINO COMUNA DE CHIMBARONGO</t>
  </si>
  <si>
    <t>MEJORAMIENTO CUARTEL DE BOMBEROS 7 CIA. PALMILLA</t>
  </si>
  <si>
    <t>MEJORAMIENTO CALLE CENTRAL EL HUIQUE, PALMILLA</t>
  </si>
  <si>
    <t>CONSERVACIÓN CAMINOS BÁSICOS FNDR 2009, VI REGIÓN</t>
  </si>
  <si>
    <t>CONSTRUCCIÓN III ETAPA EDIFICIO MUNICIPAL COMUNA DE DOÑIHUE</t>
  </si>
  <si>
    <t>MEJORAMIENTO RECINTOS EDUCATIVOS Y SSHH LICEO LATINOAMERICANO PICHID</t>
  </si>
  <si>
    <t>CONSTRUCCIÓN REDES CONTRA INCENDIO, PENAL STA. CRUZ</t>
  </si>
  <si>
    <t>MEJORAMIENTO Y REPOSICIÓN PARCIAL CENTRO DE SALUD LAS CABRAS</t>
  </si>
  <si>
    <t>CONSTRUCCIÓN RED CONTRA INCENCIO C.C.P. RENGO</t>
  </si>
  <si>
    <t>CONSTRUCCIÓN REDES CONTRA INCENDIO CDP PEUMO</t>
  </si>
  <si>
    <t>REPOSICIÓN DEL CUARTEL DE LA PAE RANCAGUA</t>
  </si>
  <si>
    <t>REPOSICIÓN DE LA TENENCIA DE CARABINEROS DIEGO PORTALES</t>
  </si>
  <si>
    <t>MEJORAMIENTO DE LA PLAZUELA DEL GOBIERNO REGIONAL DE O'HIGGINS</t>
  </si>
  <si>
    <t>CONSERVACIÓN ESCUELA COLONIA ESMERALDA, COMUNA DE RENGO</t>
  </si>
  <si>
    <t>CONSERVACIÓN DE RIBERAS DE CAUCES NATURALES AÑO 2009, SEXTA REGIÓN</t>
  </si>
  <si>
    <t>MEJORAMIENTO Y AMPLIACIÓN SERVICIO DE APR CODAO ROSARIO, PEUMO</t>
  </si>
  <si>
    <t>CONSERVACIÓN Y MANTENCIÓN POSTAS COMUNA DE NAVIDAD</t>
  </si>
  <si>
    <t>CONSTRUCCIÓN CAPTACIÓN APR BUCALEMU, PAREDONES</t>
  </si>
  <si>
    <t>AMPLIACIÓN OFICINA REGISTRO CIVIL CODEGUA</t>
  </si>
  <si>
    <t>CONSERVACIÓN ESPACIOS FÍSICOS HOSPITAL REGIONAL RANCAGUA</t>
  </si>
  <si>
    <t>MEJORAMIENTO AVENIDA MIRAFLORES COMUNA DE CHIMBARONGO</t>
  </si>
  <si>
    <t>NORMALIZACIÓN DE ESCUELA AMELIA LYNCH DE PICHIDEGUA</t>
  </si>
  <si>
    <t>CONSTRUCCIÓN ALUMBRADO PÚBLICO VARIOS SECTORES, COMUNA DE LAS CABRAS</t>
  </si>
  <si>
    <t>MEJORAMIENTO TEATRO MUNICIPAL, COMUNA DE PEUMO.</t>
  </si>
  <si>
    <t>CONSTRUCCIÓN PISCINA PÚBLICA MUNICIPALIDAD DE COLTAUCO</t>
  </si>
  <si>
    <t>MEJORAMIENTO ESTADIO MUNICIPAL, GRANEROS</t>
  </si>
  <si>
    <t>MEJORAMIENTO INTERCONEXION VIAL SECTOR ORIENTE PONIENTE GRANEROS</t>
  </si>
  <si>
    <t>CONSERVACIÓN EDIFICIO UNIVERSIDAD EN RENGO</t>
  </si>
  <si>
    <t>REPOSICIÓN CONSULTORIO GENERAL RURAL DE MACHALÍ.</t>
  </si>
  <si>
    <t>CONSERVACIÓN EDIFICIO MUNICIPAL DE PUMANQUE</t>
  </si>
  <si>
    <t>DIFUSIÓN Y DESARROLLO INTERNACIONAL DE LA REGIÓN DE O'HIGGI</t>
  </si>
  <si>
    <t>CAPACITACIÓN EN OFICIOS PARA PERSONAS PRIVADAS DE LIBERTAD EN LA REG</t>
  </si>
  <si>
    <t>DIFUSIÓN PUBLICACIÓN 2009 PLANES REGULADORES REGIÓN DE O'HIGGINS</t>
  </si>
  <si>
    <t>TOTAL IDENTIFICADO</t>
  </si>
  <si>
    <t>SALDO POR IDENTIFICAR</t>
  </si>
  <si>
    <t xml:space="preserve">* En Proceso de Licitación, Licitado,  Adjudicado o En Ejecución </t>
  </si>
  <si>
    <t>Listado de Proyectos y/o Programas correspondientes al Subtítulo 31</t>
  </si>
  <si>
    <t>Ministerio del Interior - Región VI O´Higgins</t>
  </si>
  <si>
    <t>** Fecha de inicio y término</t>
  </si>
  <si>
    <t>TOTAL 31.01; 31.02; 31.03</t>
  </si>
  <si>
    <t>TOTAL IDENTIFICADO 31.03</t>
  </si>
  <si>
    <t>TOTAL IDENTIFICADO 31.02</t>
  </si>
  <si>
    <t>TOTAL IDENTIFICADO 31.01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</si>
</sst>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5" fillId="0" borderId="10" xfId="53" applyFont="1" applyFill="1" applyBorder="1">
      <alignment/>
      <protection/>
    </xf>
    <xf numFmtId="15" fontId="5" fillId="0" borderId="10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5" fontId="5" fillId="0" borderId="10" xfId="49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3" fontId="38" fillId="0" borderId="15" xfId="0" applyNumberFormat="1" applyFont="1" applyBorder="1" applyAlignment="1">
      <alignment horizontal="center" vertical="center"/>
    </xf>
    <xf numFmtId="3" fontId="38" fillId="0" borderId="16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3" fontId="38" fillId="0" borderId="15" xfId="0" applyNumberFormat="1" applyFont="1" applyFill="1" applyBorder="1" applyAlignment="1">
      <alignment horizontal="center" vertical="center"/>
    </xf>
    <xf numFmtId="3" fontId="38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5" name="Line 15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7" name="Line 17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19050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8286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19050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8286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7" name="Line 37"/>
        <xdr:cNvSpPr>
          <a:spLocks/>
        </xdr:cNvSpPr>
      </xdr:nvSpPr>
      <xdr:spPr>
        <a:xfrm>
          <a:off x="57150" y="3248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8" name="Line 38"/>
        <xdr:cNvSpPr>
          <a:spLocks/>
        </xdr:cNvSpPr>
      </xdr:nvSpPr>
      <xdr:spPr>
        <a:xfrm>
          <a:off x="57150" y="3248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9" name="Line 39"/>
        <xdr:cNvSpPr>
          <a:spLocks/>
        </xdr:cNvSpPr>
      </xdr:nvSpPr>
      <xdr:spPr>
        <a:xfrm>
          <a:off x="57150" y="3248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0" name="Line 40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1" name="Line 41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5" name="Line 45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7" name="Line 47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9" name="Line 49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0" name="Line 50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2" name="Line 52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3" name="Line 5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4" name="Line 54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5" name="Line 55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6" name="Line 56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7" name="Line 57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8" name="Line 58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9" name="Line 59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1" name="Line 61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3" name="Line 6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4" name="Line 6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5" name="Line 65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7" name="Line 67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19050</xdr:colOff>
      <xdr:row>16</xdr:row>
      <xdr:rowOff>0</xdr:rowOff>
    </xdr:to>
    <xdr:sp>
      <xdr:nvSpPr>
        <xdr:cNvPr id="68" name="Line 68"/>
        <xdr:cNvSpPr>
          <a:spLocks/>
        </xdr:cNvSpPr>
      </xdr:nvSpPr>
      <xdr:spPr>
        <a:xfrm>
          <a:off x="8286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9" name="Line 69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70" name="Line 70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71" name="Line 71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72" name="Line 72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73" name="Line 7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74" name="Line 7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19050</xdr:colOff>
      <xdr:row>16</xdr:row>
      <xdr:rowOff>0</xdr:rowOff>
    </xdr:to>
    <xdr:sp>
      <xdr:nvSpPr>
        <xdr:cNvPr id="75" name="Line 75"/>
        <xdr:cNvSpPr>
          <a:spLocks/>
        </xdr:cNvSpPr>
      </xdr:nvSpPr>
      <xdr:spPr>
        <a:xfrm>
          <a:off x="8286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76" name="Line 76"/>
        <xdr:cNvSpPr>
          <a:spLocks/>
        </xdr:cNvSpPr>
      </xdr:nvSpPr>
      <xdr:spPr>
        <a:xfrm>
          <a:off x="57150" y="3248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77" name="Line 77"/>
        <xdr:cNvSpPr>
          <a:spLocks/>
        </xdr:cNvSpPr>
      </xdr:nvSpPr>
      <xdr:spPr>
        <a:xfrm>
          <a:off x="57150" y="3248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78" name="Line 78"/>
        <xdr:cNvSpPr>
          <a:spLocks/>
        </xdr:cNvSpPr>
      </xdr:nvSpPr>
      <xdr:spPr>
        <a:xfrm>
          <a:off x="57150" y="3248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0" name="Line 80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1" name="Line 81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2" name="Line 82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3" name="Line 8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4" name="Line 8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6" name="Line 86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8" name="Line 88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89" name="Line 89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0" name="Line 90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1" name="Line 91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2" name="Line 92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3" name="Line 93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4" name="Line 9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5" name="Line 95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6" name="Line 96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7" name="Line 97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8" name="Line 98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9" name="Line 109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19050</xdr:colOff>
      <xdr:row>16</xdr:row>
      <xdr:rowOff>0</xdr:rowOff>
    </xdr:to>
    <xdr:sp>
      <xdr:nvSpPr>
        <xdr:cNvPr id="113" name="Line 113"/>
        <xdr:cNvSpPr>
          <a:spLocks/>
        </xdr:cNvSpPr>
      </xdr:nvSpPr>
      <xdr:spPr>
        <a:xfrm>
          <a:off x="8286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6" name="Line 116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0" name="Line 130"/>
        <xdr:cNvSpPr>
          <a:spLocks/>
        </xdr:cNvSpPr>
      </xdr:nvSpPr>
      <xdr:spPr>
        <a:xfrm>
          <a:off x="4781550" y="324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101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00600" y="324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3581400</xdr:colOff>
      <xdr:row>16</xdr:row>
      <xdr:rowOff>0</xdr:rowOff>
    </xdr:from>
    <xdr:to>
      <xdr:col>1</xdr:col>
      <xdr:colOff>3981450</xdr:colOff>
      <xdr:row>16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4410075" y="32480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38100</xdr:colOff>
      <xdr:row>16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5124450" y="3248025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19050</xdr:colOff>
      <xdr:row>16</xdr:row>
      <xdr:rowOff>0</xdr:rowOff>
    </xdr:to>
    <xdr:sp>
      <xdr:nvSpPr>
        <xdr:cNvPr id="145" name="Line 145"/>
        <xdr:cNvSpPr>
          <a:spLocks/>
        </xdr:cNvSpPr>
      </xdr:nvSpPr>
      <xdr:spPr>
        <a:xfrm>
          <a:off x="8286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6" name="Line 146"/>
        <xdr:cNvSpPr>
          <a:spLocks/>
        </xdr:cNvSpPr>
      </xdr:nvSpPr>
      <xdr:spPr>
        <a:xfrm>
          <a:off x="57150" y="3248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7" name="Line 147"/>
        <xdr:cNvSpPr>
          <a:spLocks/>
        </xdr:cNvSpPr>
      </xdr:nvSpPr>
      <xdr:spPr>
        <a:xfrm>
          <a:off x="57150" y="3248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19050</xdr:colOff>
      <xdr:row>16</xdr:row>
      <xdr:rowOff>0</xdr:rowOff>
    </xdr:to>
    <xdr:sp>
      <xdr:nvSpPr>
        <xdr:cNvPr id="148" name="Line 148"/>
        <xdr:cNvSpPr>
          <a:spLocks/>
        </xdr:cNvSpPr>
      </xdr:nvSpPr>
      <xdr:spPr>
        <a:xfrm>
          <a:off x="8286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781050</xdr:colOff>
      <xdr:row>15</xdr:row>
      <xdr:rowOff>190500</xdr:rowOff>
    </xdr:from>
    <xdr:to>
      <xdr:col>1</xdr:col>
      <xdr:colOff>0</xdr:colOff>
      <xdr:row>16</xdr:row>
      <xdr:rowOff>9525</xdr:rowOff>
    </xdr:to>
    <xdr:sp>
      <xdr:nvSpPr>
        <xdr:cNvPr id="149" name="Line 149"/>
        <xdr:cNvSpPr>
          <a:spLocks/>
        </xdr:cNvSpPr>
      </xdr:nvSpPr>
      <xdr:spPr>
        <a:xfrm flipV="1">
          <a:off x="781050" y="3248025"/>
          <a:ext cx="47625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4"/>
  <sheetViews>
    <sheetView tabSelected="1" zoomScalePageLayoutView="0" workbookViewId="0" topLeftCell="A1">
      <selection activeCell="A164" sqref="A164"/>
    </sheetView>
  </sheetViews>
  <sheetFormatPr defaultColWidth="11.421875" defaultRowHeight="15"/>
  <cols>
    <col min="1" max="1" width="12.421875" style="0" customWidth="1"/>
    <col min="2" max="2" width="64.28125" style="0" bestFit="1" customWidth="1"/>
    <col min="3" max="3" width="23.421875" style="0" bestFit="1" customWidth="1"/>
    <col min="4" max="4" width="14.00390625" style="0" bestFit="1" customWidth="1"/>
    <col min="5" max="5" width="13.421875" style="0" customWidth="1"/>
    <col min="6" max="6" width="12.00390625" style="0" customWidth="1"/>
  </cols>
  <sheetData>
    <row r="2" spans="1:6" ht="21">
      <c r="A2" s="33" t="s">
        <v>161</v>
      </c>
      <c r="B2" s="33"/>
      <c r="C2" s="33"/>
      <c r="D2" s="33"/>
      <c r="E2" s="33"/>
      <c r="F2" s="33"/>
    </row>
    <row r="3" spans="1:6" ht="21">
      <c r="A3" s="33" t="s">
        <v>162</v>
      </c>
      <c r="B3" s="33"/>
      <c r="C3" s="33"/>
      <c r="D3" s="33"/>
      <c r="E3" s="33"/>
      <c r="F3" s="33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49" t="s">
        <v>5</v>
      </c>
      <c r="F6" s="50"/>
    </row>
    <row r="7" spans="1:6" s="10" customFormat="1" ht="15">
      <c r="A7" s="6">
        <v>30065960</v>
      </c>
      <c r="B7" s="7" t="s">
        <v>6</v>
      </c>
      <c r="C7" s="13">
        <f>49650</f>
        <v>49650</v>
      </c>
      <c r="D7" s="8" t="s">
        <v>7</v>
      </c>
      <c r="E7" s="11">
        <v>40176</v>
      </c>
      <c r="F7" s="11">
        <v>40436</v>
      </c>
    </row>
    <row r="8" spans="1:6" s="10" customFormat="1" ht="15">
      <c r="A8" s="6">
        <v>30071934</v>
      </c>
      <c r="B8" s="7" t="s">
        <v>8</v>
      </c>
      <c r="C8" s="13">
        <f>30000</f>
        <v>30000</v>
      </c>
      <c r="D8" s="8"/>
      <c r="E8" s="11"/>
      <c r="F8" s="11"/>
    </row>
    <row r="9" spans="1:6" s="10" customFormat="1" ht="15">
      <c r="A9" s="6">
        <v>30073967</v>
      </c>
      <c r="B9" s="7" t="s">
        <v>9</v>
      </c>
      <c r="C9" s="13">
        <f>17837</f>
        <v>17837</v>
      </c>
      <c r="D9" s="8" t="s">
        <v>7</v>
      </c>
      <c r="E9" s="11">
        <v>39573</v>
      </c>
      <c r="F9" s="11">
        <v>40684</v>
      </c>
    </row>
    <row r="10" spans="1:6" s="10" customFormat="1" ht="15">
      <c r="A10" s="6">
        <v>30081141</v>
      </c>
      <c r="B10" s="7" t="s">
        <v>10</v>
      </c>
      <c r="C10" s="13">
        <f>18558</f>
        <v>18558</v>
      </c>
      <c r="D10" s="8" t="s">
        <v>7</v>
      </c>
      <c r="E10" s="11">
        <v>39546</v>
      </c>
      <c r="F10" s="11">
        <v>40398</v>
      </c>
    </row>
    <row r="11" spans="1:6" s="10" customFormat="1" ht="15">
      <c r="A11" s="6">
        <v>30081154</v>
      </c>
      <c r="B11" s="7" t="s">
        <v>11</v>
      </c>
      <c r="C11" s="13">
        <f>6657</f>
        <v>6657</v>
      </c>
      <c r="D11" s="8" t="s">
        <v>7</v>
      </c>
      <c r="E11" s="11">
        <v>39948</v>
      </c>
      <c r="F11" s="11">
        <v>40252</v>
      </c>
    </row>
    <row r="12" spans="1:6" s="10" customFormat="1" ht="15">
      <c r="A12" s="6">
        <v>30081163</v>
      </c>
      <c r="B12" s="7" t="s">
        <v>12</v>
      </c>
      <c r="C12" s="13">
        <f>57500</f>
        <v>57500</v>
      </c>
      <c r="D12" s="8" t="s">
        <v>7</v>
      </c>
      <c r="E12" s="11">
        <v>39937</v>
      </c>
      <c r="F12" s="11">
        <v>40667</v>
      </c>
    </row>
    <row r="13" spans="1:6" s="10" customFormat="1" ht="15">
      <c r="A13" s="6">
        <v>30081168</v>
      </c>
      <c r="B13" s="7" t="s">
        <v>13</v>
      </c>
      <c r="C13" s="13">
        <f>9923</f>
        <v>9923</v>
      </c>
      <c r="D13" s="8" t="s">
        <v>7</v>
      </c>
      <c r="E13" s="11">
        <v>39990</v>
      </c>
      <c r="F13" s="11">
        <v>40355</v>
      </c>
    </row>
    <row r="14" spans="1:6" ht="15">
      <c r="A14" s="51" t="s">
        <v>167</v>
      </c>
      <c r="B14" s="52"/>
      <c r="C14" s="55">
        <f>+SUM(C7:C13)</f>
        <v>190125</v>
      </c>
      <c r="D14" s="34"/>
      <c r="E14" s="35"/>
      <c r="F14" s="36"/>
    </row>
    <row r="15" spans="1:6" ht="15">
      <c r="A15" s="53"/>
      <c r="B15" s="54"/>
      <c r="C15" s="56"/>
      <c r="D15" s="37"/>
      <c r="E15" s="38"/>
      <c r="F15" s="39"/>
    </row>
    <row r="16" spans="1:6" s="10" customFormat="1" ht="15">
      <c r="A16" s="6">
        <v>20047761</v>
      </c>
      <c r="B16" s="7" t="s">
        <v>14</v>
      </c>
      <c r="C16" s="13">
        <f>82452</f>
        <v>82452</v>
      </c>
      <c r="D16" s="8"/>
      <c r="E16" s="11"/>
      <c r="F16" s="11"/>
    </row>
    <row r="17" spans="1:6" s="10" customFormat="1" ht="15">
      <c r="A17" s="6">
        <v>20106900</v>
      </c>
      <c r="B17" s="7" t="s">
        <v>15</v>
      </c>
      <c r="C17" s="13">
        <f>35027</f>
        <v>35027</v>
      </c>
      <c r="D17" s="8" t="s">
        <v>7</v>
      </c>
      <c r="E17" s="11">
        <v>39577</v>
      </c>
      <c r="F17" s="11">
        <v>40197</v>
      </c>
    </row>
    <row r="18" spans="1:6" s="10" customFormat="1" ht="15">
      <c r="A18" s="6">
        <v>20111120</v>
      </c>
      <c r="B18" s="7" t="s">
        <v>16</v>
      </c>
      <c r="C18" s="13">
        <f>340236</f>
        <v>340236</v>
      </c>
      <c r="D18" s="8"/>
      <c r="E18" s="11"/>
      <c r="F18" s="11"/>
    </row>
    <row r="19" spans="1:6" s="10" customFormat="1" ht="15">
      <c r="A19" s="6">
        <v>20111164</v>
      </c>
      <c r="B19" s="7" t="s">
        <v>17</v>
      </c>
      <c r="C19" s="13">
        <f>26069</f>
        <v>26069</v>
      </c>
      <c r="D19" s="8"/>
      <c r="E19" s="11"/>
      <c r="F19" s="11"/>
    </row>
    <row r="20" spans="1:6" s="10" customFormat="1" ht="15">
      <c r="A20" s="6">
        <v>20124876</v>
      </c>
      <c r="B20" s="7" t="s">
        <v>18</v>
      </c>
      <c r="C20" s="13">
        <v>3</v>
      </c>
      <c r="D20" s="8" t="s">
        <v>7</v>
      </c>
      <c r="E20" s="11">
        <v>39239</v>
      </c>
      <c r="F20" s="11">
        <v>39610</v>
      </c>
    </row>
    <row r="21" spans="1:6" s="10" customFormat="1" ht="15">
      <c r="A21" s="6">
        <v>20145502</v>
      </c>
      <c r="B21" s="7" t="s">
        <v>19</v>
      </c>
      <c r="C21" s="13">
        <f>4261</f>
        <v>4261</v>
      </c>
      <c r="D21" s="8" t="s">
        <v>7</v>
      </c>
      <c r="E21" s="11">
        <v>39720</v>
      </c>
      <c r="F21" s="11">
        <v>39890</v>
      </c>
    </row>
    <row r="22" spans="1:6" s="10" customFormat="1" ht="15">
      <c r="A22" s="6">
        <v>20157232</v>
      </c>
      <c r="B22" s="7" t="s">
        <v>20</v>
      </c>
      <c r="C22" s="13">
        <f>1000</f>
        <v>1000</v>
      </c>
      <c r="D22" s="8" t="s">
        <v>21</v>
      </c>
      <c r="E22" s="11"/>
      <c r="F22" s="11"/>
    </row>
    <row r="23" spans="1:6" s="10" customFormat="1" ht="15">
      <c r="A23" s="6">
        <v>20170095</v>
      </c>
      <c r="B23" s="7" t="s">
        <v>22</v>
      </c>
      <c r="C23" s="13">
        <f>105835</f>
        <v>105835</v>
      </c>
      <c r="D23" s="8" t="s">
        <v>7</v>
      </c>
      <c r="E23" s="11">
        <v>39951</v>
      </c>
      <c r="F23" s="11">
        <v>40283</v>
      </c>
    </row>
    <row r="24" spans="1:6" s="10" customFormat="1" ht="15">
      <c r="A24" s="6">
        <v>20170526</v>
      </c>
      <c r="B24" s="7" t="s">
        <v>23</v>
      </c>
      <c r="C24" s="13">
        <f>8127</f>
        <v>8127</v>
      </c>
      <c r="D24" s="8"/>
      <c r="E24" s="11"/>
      <c r="F24" s="11"/>
    </row>
    <row r="25" spans="1:6" s="10" customFormat="1" ht="15">
      <c r="A25" s="6">
        <v>20170529</v>
      </c>
      <c r="B25" s="7" t="s">
        <v>24</v>
      </c>
      <c r="C25" s="13">
        <f>1768</f>
        <v>1768</v>
      </c>
      <c r="D25" s="8"/>
      <c r="E25" s="11"/>
      <c r="F25" s="11"/>
    </row>
    <row r="26" spans="1:6" s="10" customFormat="1" ht="15">
      <c r="A26" s="6">
        <v>20170533</v>
      </c>
      <c r="B26" s="7" t="s">
        <v>25</v>
      </c>
      <c r="C26" s="13">
        <f>9692</f>
        <v>9692</v>
      </c>
      <c r="D26" s="8"/>
      <c r="E26" s="11"/>
      <c r="F26" s="11"/>
    </row>
    <row r="27" spans="1:6" s="10" customFormat="1" ht="15">
      <c r="A27" s="6">
        <v>20170591</v>
      </c>
      <c r="B27" s="7" t="s">
        <v>26</v>
      </c>
      <c r="C27" s="13">
        <f>7709</f>
        <v>7709</v>
      </c>
      <c r="D27" s="8"/>
      <c r="E27" s="11"/>
      <c r="F27" s="11"/>
    </row>
    <row r="28" spans="1:6" s="10" customFormat="1" ht="15">
      <c r="A28" s="6">
        <v>20170608</v>
      </c>
      <c r="B28" s="7" t="s">
        <v>27</v>
      </c>
      <c r="C28" s="13">
        <f>137927</f>
        <v>137927</v>
      </c>
      <c r="D28" s="8"/>
      <c r="E28" s="11"/>
      <c r="F28" s="11"/>
    </row>
    <row r="29" spans="1:6" s="10" customFormat="1" ht="15">
      <c r="A29" s="6">
        <v>20171391</v>
      </c>
      <c r="B29" s="7" t="s">
        <v>28</v>
      </c>
      <c r="C29" s="13">
        <f>328871</f>
        <v>328871</v>
      </c>
      <c r="D29" s="8"/>
      <c r="E29" s="11"/>
      <c r="F29" s="11"/>
    </row>
    <row r="30" spans="1:6" s="10" customFormat="1" ht="15">
      <c r="A30" s="6">
        <v>20180249</v>
      </c>
      <c r="B30" s="7" t="s">
        <v>29</v>
      </c>
      <c r="C30" s="13">
        <f>74269</f>
        <v>74269</v>
      </c>
      <c r="D30" s="8"/>
      <c r="E30" s="11"/>
      <c r="F30" s="11"/>
    </row>
    <row r="31" spans="1:6" s="10" customFormat="1" ht="15">
      <c r="A31" s="6">
        <v>20180359</v>
      </c>
      <c r="B31" s="7" t="s">
        <v>30</v>
      </c>
      <c r="C31" s="13">
        <f>4128</f>
        <v>4128</v>
      </c>
      <c r="D31" s="8"/>
      <c r="E31" s="11"/>
      <c r="F31" s="11"/>
    </row>
    <row r="32" spans="1:6" s="10" customFormat="1" ht="15">
      <c r="A32" s="6">
        <v>20182113</v>
      </c>
      <c r="B32" s="7" t="s">
        <v>31</v>
      </c>
      <c r="C32" s="13">
        <f>1234</f>
        <v>1234</v>
      </c>
      <c r="D32" s="8"/>
      <c r="E32" s="11"/>
      <c r="F32" s="11"/>
    </row>
    <row r="33" spans="1:6" s="10" customFormat="1" ht="15">
      <c r="A33" s="6">
        <v>20187164</v>
      </c>
      <c r="B33" s="7" t="s">
        <v>32</v>
      </c>
      <c r="C33" s="13">
        <f>3157</f>
        <v>3157</v>
      </c>
      <c r="D33" s="8"/>
      <c r="E33" s="11"/>
      <c r="F33" s="11"/>
    </row>
    <row r="34" spans="1:6" s="10" customFormat="1" ht="15">
      <c r="A34" s="6">
        <v>20187374</v>
      </c>
      <c r="B34" s="7" t="s">
        <v>33</v>
      </c>
      <c r="C34" s="13">
        <f>70000</f>
        <v>70000</v>
      </c>
      <c r="D34" s="8" t="s">
        <v>7</v>
      </c>
      <c r="E34" s="11">
        <v>39716</v>
      </c>
      <c r="F34" s="11" t="s">
        <v>34</v>
      </c>
    </row>
    <row r="35" spans="1:6" s="10" customFormat="1" ht="15">
      <c r="A35" s="6">
        <v>20187559</v>
      </c>
      <c r="B35" s="7" t="s">
        <v>35</v>
      </c>
      <c r="C35" s="13">
        <f>1216</f>
        <v>1216</v>
      </c>
      <c r="D35" s="8"/>
      <c r="E35" s="11"/>
      <c r="F35" s="11"/>
    </row>
    <row r="36" spans="1:6" s="10" customFormat="1" ht="15">
      <c r="A36" s="6">
        <v>20191434</v>
      </c>
      <c r="B36" s="7" t="s">
        <v>36</v>
      </c>
      <c r="C36" s="13">
        <f>1030</f>
        <v>1030</v>
      </c>
      <c r="D36" s="8" t="s">
        <v>21</v>
      </c>
      <c r="E36" s="11"/>
      <c r="F36" s="11"/>
    </row>
    <row r="37" spans="1:6" s="10" customFormat="1" ht="15">
      <c r="A37" s="6">
        <v>20191704</v>
      </c>
      <c r="B37" s="7" t="s">
        <v>37</v>
      </c>
      <c r="C37" s="13">
        <f>17000</f>
        <v>17000</v>
      </c>
      <c r="D37" s="8" t="s">
        <v>7</v>
      </c>
      <c r="E37" s="11">
        <v>39302</v>
      </c>
      <c r="F37" s="11">
        <v>40178</v>
      </c>
    </row>
    <row r="38" spans="1:6" s="10" customFormat="1" ht="15">
      <c r="A38" s="6">
        <v>20191719</v>
      </c>
      <c r="B38" s="7" t="s">
        <v>38</v>
      </c>
      <c r="C38" s="13">
        <f>12900</f>
        <v>12900</v>
      </c>
      <c r="D38" s="8" t="s">
        <v>39</v>
      </c>
      <c r="E38" s="11">
        <v>40238</v>
      </c>
      <c r="F38" s="11">
        <v>40389</v>
      </c>
    </row>
    <row r="39" spans="1:6" s="10" customFormat="1" ht="15">
      <c r="A39" s="6">
        <v>20192294</v>
      </c>
      <c r="B39" s="7" t="s">
        <v>40</v>
      </c>
      <c r="C39" s="13">
        <f>8571</f>
        <v>8571</v>
      </c>
      <c r="D39" s="8" t="s">
        <v>7</v>
      </c>
      <c r="E39" s="11">
        <v>39609</v>
      </c>
      <c r="F39" s="11">
        <v>40208</v>
      </c>
    </row>
    <row r="40" spans="1:6" s="10" customFormat="1" ht="15">
      <c r="A40" s="6">
        <v>20192791</v>
      </c>
      <c r="B40" s="7" t="s">
        <v>41</v>
      </c>
      <c r="C40" s="13">
        <f>2572</f>
        <v>2572</v>
      </c>
      <c r="D40" s="8" t="s">
        <v>7</v>
      </c>
      <c r="E40" s="11">
        <v>39626</v>
      </c>
      <c r="F40" s="11">
        <v>40208</v>
      </c>
    </row>
    <row r="41" spans="1:6" s="10" customFormat="1" ht="15">
      <c r="A41" s="6">
        <v>30003201</v>
      </c>
      <c r="B41" s="7" t="s">
        <v>42</v>
      </c>
      <c r="C41" s="13">
        <f>109561</f>
        <v>109561</v>
      </c>
      <c r="D41" s="8" t="s">
        <v>7</v>
      </c>
      <c r="E41" s="11">
        <v>39976</v>
      </c>
      <c r="F41" s="11">
        <v>40276</v>
      </c>
    </row>
    <row r="42" spans="1:6" s="10" customFormat="1" ht="15">
      <c r="A42" s="6">
        <v>30028441</v>
      </c>
      <c r="B42" s="7" t="s">
        <v>43</v>
      </c>
      <c r="C42" s="13">
        <f>9000</f>
        <v>9000</v>
      </c>
      <c r="D42" s="8" t="s">
        <v>7</v>
      </c>
      <c r="E42" s="11">
        <v>39188</v>
      </c>
      <c r="F42" s="11">
        <v>39558</v>
      </c>
    </row>
    <row r="43" spans="1:6" s="10" customFormat="1" ht="15">
      <c r="A43" s="6">
        <v>30034476</v>
      </c>
      <c r="B43" s="7" t="s">
        <v>44</v>
      </c>
      <c r="C43" s="13">
        <f>1071</f>
        <v>1071</v>
      </c>
      <c r="D43" s="8" t="s">
        <v>21</v>
      </c>
      <c r="E43" s="11"/>
      <c r="F43" s="11"/>
    </row>
    <row r="44" spans="1:6" s="10" customFormat="1" ht="15">
      <c r="A44" s="6">
        <v>30035532</v>
      </c>
      <c r="B44" s="7" t="s">
        <v>45</v>
      </c>
      <c r="C44" s="13">
        <f>608098</f>
        <v>608098</v>
      </c>
      <c r="D44" s="8" t="s">
        <v>7</v>
      </c>
      <c r="E44" s="11">
        <v>40115</v>
      </c>
      <c r="F44" s="11">
        <v>40655</v>
      </c>
    </row>
    <row r="45" spans="1:6" s="10" customFormat="1" ht="15">
      <c r="A45" s="6">
        <v>30037834</v>
      </c>
      <c r="B45" s="7" t="s">
        <v>46</v>
      </c>
      <c r="C45" s="13">
        <f>563058</f>
        <v>563058</v>
      </c>
      <c r="D45" s="8" t="s">
        <v>7</v>
      </c>
      <c r="E45" s="11">
        <v>39723</v>
      </c>
      <c r="F45" s="11">
        <v>40389</v>
      </c>
    </row>
    <row r="46" spans="1:6" s="10" customFormat="1" ht="15">
      <c r="A46" s="6">
        <v>30040058</v>
      </c>
      <c r="B46" s="7" t="s">
        <v>47</v>
      </c>
      <c r="C46" s="13">
        <f>19202</f>
        <v>19202</v>
      </c>
      <c r="D46" s="8"/>
      <c r="E46" s="11"/>
      <c r="F46" s="11"/>
    </row>
    <row r="47" spans="1:6" s="10" customFormat="1" ht="15">
      <c r="A47" s="6">
        <v>30040079</v>
      </c>
      <c r="B47" s="7" t="s">
        <v>48</v>
      </c>
      <c r="C47" s="13">
        <f>96860</f>
        <v>96860</v>
      </c>
      <c r="D47" s="8" t="s">
        <v>7</v>
      </c>
      <c r="E47" s="11">
        <v>40119</v>
      </c>
      <c r="F47" s="11">
        <v>40299</v>
      </c>
    </row>
    <row r="48" spans="1:6" s="10" customFormat="1" ht="15">
      <c r="A48" s="6">
        <v>30040081</v>
      </c>
      <c r="B48" s="7" t="s">
        <v>49</v>
      </c>
      <c r="C48" s="13">
        <f>395578</f>
        <v>395578</v>
      </c>
      <c r="D48" s="8" t="s">
        <v>7</v>
      </c>
      <c r="E48" s="11">
        <v>39958</v>
      </c>
      <c r="F48" s="11">
        <v>40451</v>
      </c>
    </row>
    <row r="49" spans="1:6" s="10" customFormat="1" ht="15">
      <c r="A49" s="6">
        <v>30040316</v>
      </c>
      <c r="B49" s="7" t="s">
        <v>50</v>
      </c>
      <c r="C49" s="13">
        <f>9662</f>
        <v>9662</v>
      </c>
      <c r="D49" s="8"/>
      <c r="E49" s="11"/>
      <c r="F49" s="11"/>
    </row>
    <row r="50" spans="1:6" s="10" customFormat="1" ht="15">
      <c r="A50" s="6">
        <v>30043582</v>
      </c>
      <c r="B50" s="7" t="s">
        <v>51</v>
      </c>
      <c r="C50" s="13">
        <f>3001</f>
        <v>3001</v>
      </c>
      <c r="D50" s="8" t="s">
        <v>21</v>
      </c>
      <c r="E50" s="11"/>
      <c r="F50" s="11"/>
    </row>
    <row r="51" spans="1:6" s="10" customFormat="1" ht="15">
      <c r="A51" s="6">
        <v>30043609</v>
      </c>
      <c r="B51" s="7" t="s">
        <v>52</v>
      </c>
      <c r="C51" s="13">
        <f>14864</f>
        <v>14864</v>
      </c>
      <c r="D51" s="8" t="s">
        <v>7</v>
      </c>
      <c r="E51" s="11">
        <v>39473</v>
      </c>
      <c r="F51" s="11">
        <v>39688</v>
      </c>
    </row>
    <row r="52" spans="1:6" s="10" customFormat="1" ht="15">
      <c r="A52" s="6">
        <v>30044750</v>
      </c>
      <c r="B52" s="7" t="s">
        <v>53</v>
      </c>
      <c r="C52" s="13">
        <f>17319</f>
        <v>17319</v>
      </c>
      <c r="D52" s="8" t="s">
        <v>7</v>
      </c>
      <c r="E52" s="11">
        <v>39364</v>
      </c>
      <c r="F52" s="11">
        <v>40237</v>
      </c>
    </row>
    <row r="53" spans="1:6" s="10" customFormat="1" ht="15">
      <c r="A53" s="6">
        <v>30044813</v>
      </c>
      <c r="B53" s="7" t="s">
        <v>54</v>
      </c>
      <c r="C53" s="13">
        <f>1000</f>
        <v>1000</v>
      </c>
      <c r="D53" s="8" t="s">
        <v>21</v>
      </c>
      <c r="E53" s="11"/>
      <c r="F53" s="11"/>
    </row>
    <row r="54" spans="1:6" s="10" customFormat="1" ht="15">
      <c r="A54" s="6">
        <v>30044820</v>
      </c>
      <c r="B54" s="7" t="s">
        <v>55</v>
      </c>
      <c r="C54" s="13">
        <f>146901</f>
        <v>146901</v>
      </c>
      <c r="D54" s="8" t="s">
        <v>7</v>
      </c>
      <c r="E54" s="11">
        <v>40149</v>
      </c>
      <c r="F54" s="11">
        <v>40419</v>
      </c>
    </row>
    <row r="55" spans="1:6" s="10" customFormat="1" ht="15">
      <c r="A55" s="6">
        <v>30045194</v>
      </c>
      <c r="B55" s="7" t="s">
        <v>56</v>
      </c>
      <c r="C55" s="13">
        <f>20996</f>
        <v>20996</v>
      </c>
      <c r="D55" s="8" t="s">
        <v>7</v>
      </c>
      <c r="E55" s="11">
        <v>39465</v>
      </c>
      <c r="F55" s="11">
        <v>40298</v>
      </c>
    </row>
    <row r="56" spans="1:6" s="10" customFormat="1" ht="15">
      <c r="A56" s="6">
        <v>30045271</v>
      </c>
      <c r="B56" s="7" t="s">
        <v>57</v>
      </c>
      <c r="C56" s="13">
        <f>84086</f>
        <v>84086</v>
      </c>
      <c r="D56" s="8" t="s">
        <v>7</v>
      </c>
      <c r="E56" s="11">
        <v>39822</v>
      </c>
      <c r="F56" s="11">
        <v>40298</v>
      </c>
    </row>
    <row r="57" spans="1:6" s="10" customFormat="1" ht="15">
      <c r="A57" s="6">
        <v>30045494</v>
      </c>
      <c r="B57" s="7" t="s">
        <v>58</v>
      </c>
      <c r="C57" s="13">
        <f>2139</f>
        <v>2139</v>
      </c>
      <c r="D57" s="8" t="s">
        <v>21</v>
      </c>
      <c r="E57" s="11"/>
      <c r="F57" s="11"/>
    </row>
    <row r="58" spans="1:6" s="10" customFormat="1" ht="15">
      <c r="A58" s="6">
        <v>30045607</v>
      </c>
      <c r="B58" s="7" t="s">
        <v>59</v>
      </c>
      <c r="C58" s="13">
        <f>1386</f>
        <v>1386</v>
      </c>
      <c r="D58" s="8" t="s">
        <v>7</v>
      </c>
      <c r="E58" s="11">
        <v>39407</v>
      </c>
      <c r="F58" s="11">
        <v>40208</v>
      </c>
    </row>
    <row r="59" spans="1:6" s="10" customFormat="1" ht="15">
      <c r="A59" s="6">
        <v>30046302</v>
      </c>
      <c r="B59" s="7" t="s">
        <v>60</v>
      </c>
      <c r="C59" s="13">
        <f>24318</f>
        <v>24318</v>
      </c>
      <c r="D59" s="8" t="s">
        <v>7</v>
      </c>
      <c r="E59" s="11">
        <v>39487</v>
      </c>
      <c r="F59" s="11">
        <v>40240</v>
      </c>
    </row>
    <row r="60" spans="1:6" s="10" customFormat="1" ht="15">
      <c r="A60" s="6">
        <v>30046471</v>
      </c>
      <c r="B60" s="7" t="s">
        <v>61</v>
      </c>
      <c r="C60" s="13">
        <f>1179</f>
        <v>1179</v>
      </c>
      <c r="D60" s="8" t="s">
        <v>7</v>
      </c>
      <c r="E60" s="11">
        <v>39974</v>
      </c>
      <c r="F60" s="11">
        <v>40208</v>
      </c>
    </row>
    <row r="61" spans="1:6" s="10" customFormat="1" ht="15">
      <c r="A61" s="6">
        <v>30046666</v>
      </c>
      <c r="B61" s="7" t="s">
        <v>62</v>
      </c>
      <c r="C61" s="13">
        <f>4975</f>
        <v>4975</v>
      </c>
      <c r="D61" s="8" t="s">
        <v>7</v>
      </c>
      <c r="E61" s="11">
        <v>39315</v>
      </c>
      <c r="F61" s="11">
        <v>40208</v>
      </c>
    </row>
    <row r="62" spans="1:6" s="10" customFormat="1" ht="15">
      <c r="A62" s="6">
        <v>30051579</v>
      </c>
      <c r="B62" s="7" t="s">
        <v>63</v>
      </c>
      <c r="C62" s="13">
        <f>73688</f>
        <v>73688</v>
      </c>
      <c r="D62" s="8" t="s">
        <v>7</v>
      </c>
      <c r="E62" s="11">
        <v>40299</v>
      </c>
      <c r="F62" s="11">
        <v>40389</v>
      </c>
    </row>
    <row r="63" spans="1:6" s="10" customFormat="1" ht="15">
      <c r="A63" s="6">
        <v>30057099</v>
      </c>
      <c r="B63" s="7" t="s">
        <v>64</v>
      </c>
      <c r="C63" s="13">
        <f>35248</f>
        <v>35248</v>
      </c>
      <c r="D63" s="8"/>
      <c r="E63" s="11"/>
      <c r="F63" s="11"/>
    </row>
    <row r="64" spans="1:6" s="10" customFormat="1" ht="15">
      <c r="A64" s="6">
        <v>30060219</v>
      </c>
      <c r="B64" s="7" t="s">
        <v>65</v>
      </c>
      <c r="C64" s="13">
        <f>2000</f>
        <v>2000</v>
      </c>
      <c r="D64" s="8" t="s">
        <v>21</v>
      </c>
      <c r="E64" s="11"/>
      <c r="F64" s="11"/>
    </row>
    <row r="65" spans="1:6" s="10" customFormat="1" ht="15">
      <c r="A65" s="6">
        <v>30060342</v>
      </c>
      <c r="B65" s="7" t="s">
        <v>66</v>
      </c>
      <c r="C65" s="13">
        <f>5903</f>
        <v>5903</v>
      </c>
      <c r="D65" s="8"/>
      <c r="E65" s="11"/>
      <c r="F65" s="11"/>
    </row>
    <row r="66" spans="1:6" s="10" customFormat="1" ht="15">
      <c r="A66" s="6">
        <v>30061207</v>
      </c>
      <c r="B66" s="7" t="s">
        <v>67</v>
      </c>
      <c r="C66" s="13">
        <f>25394</f>
        <v>25394</v>
      </c>
      <c r="D66" s="8" t="s">
        <v>7</v>
      </c>
      <c r="E66" s="11" t="s">
        <v>68</v>
      </c>
      <c r="F66" s="11">
        <v>40283</v>
      </c>
    </row>
    <row r="67" spans="1:6" s="10" customFormat="1" ht="15">
      <c r="A67" s="6">
        <v>30061220</v>
      </c>
      <c r="B67" s="7" t="s">
        <v>69</v>
      </c>
      <c r="C67" s="13">
        <f>1000</f>
        <v>1000</v>
      </c>
      <c r="D67" s="8"/>
      <c r="E67" s="11"/>
      <c r="F67" s="11"/>
    </row>
    <row r="68" spans="1:6" s="10" customFormat="1" ht="15">
      <c r="A68" s="6">
        <v>30061690</v>
      </c>
      <c r="B68" s="7" t="s">
        <v>70</v>
      </c>
      <c r="C68" s="13">
        <f>9050</f>
        <v>9050</v>
      </c>
      <c r="D68" s="8" t="s">
        <v>21</v>
      </c>
      <c r="E68" s="11"/>
      <c r="F68" s="11"/>
    </row>
    <row r="69" spans="1:6" s="10" customFormat="1" ht="15">
      <c r="A69" s="6">
        <v>30061721</v>
      </c>
      <c r="B69" s="7" t="s">
        <v>71</v>
      </c>
      <c r="C69" s="13">
        <f>1154</f>
        <v>1154</v>
      </c>
      <c r="D69" s="8" t="s">
        <v>21</v>
      </c>
      <c r="E69" s="11"/>
      <c r="F69" s="11"/>
    </row>
    <row r="70" spans="1:6" s="10" customFormat="1" ht="15">
      <c r="A70" s="6">
        <v>30061973</v>
      </c>
      <c r="B70" s="7" t="s">
        <v>72</v>
      </c>
      <c r="C70" s="13">
        <f>578</f>
        <v>578</v>
      </c>
      <c r="D70" s="8" t="s">
        <v>21</v>
      </c>
      <c r="E70" s="11"/>
      <c r="F70" s="11"/>
    </row>
    <row r="71" spans="1:6" s="10" customFormat="1" ht="15">
      <c r="A71" s="6">
        <v>30062182</v>
      </c>
      <c r="B71" s="7" t="s">
        <v>73</v>
      </c>
      <c r="C71" s="13">
        <f>4000</f>
        <v>4000</v>
      </c>
      <c r="D71" s="8" t="s">
        <v>21</v>
      </c>
      <c r="E71" s="11"/>
      <c r="F71" s="11"/>
    </row>
    <row r="72" spans="1:6" s="10" customFormat="1" ht="15">
      <c r="A72" s="6">
        <v>30063318</v>
      </c>
      <c r="B72" s="7" t="s">
        <v>74</v>
      </c>
      <c r="C72" s="13">
        <f>415034</f>
        <v>415034</v>
      </c>
      <c r="D72" s="8"/>
      <c r="E72" s="11"/>
      <c r="F72" s="11"/>
    </row>
    <row r="73" spans="1:6" s="10" customFormat="1" ht="15">
      <c r="A73" s="6">
        <v>30063546</v>
      </c>
      <c r="B73" s="7" t="s">
        <v>75</v>
      </c>
      <c r="C73" s="13">
        <f>5140</f>
        <v>5140</v>
      </c>
      <c r="D73" s="8" t="s">
        <v>21</v>
      </c>
      <c r="E73" s="11"/>
      <c r="F73" s="11"/>
    </row>
    <row r="74" spans="1:6" s="10" customFormat="1" ht="15">
      <c r="A74" s="6">
        <v>30064297</v>
      </c>
      <c r="B74" s="7" t="s">
        <v>76</v>
      </c>
      <c r="C74" s="13">
        <f>4852</f>
        <v>4852</v>
      </c>
      <c r="D74" s="8" t="s">
        <v>21</v>
      </c>
      <c r="E74" s="11"/>
      <c r="F74" s="11"/>
    </row>
    <row r="75" spans="1:6" s="10" customFormat="1" ht="15">
      <c r="A75" s="6">
        <v>30065351</v>
      </c>
      <c r="B75" s="7" t="s">
        <v>77</v>
      </c>
      <c r="C75" s="13">
        <f>4000</f>
        <v>4000</v>
      </c>
      <c r="D75" s="8" t="s">
        <v>7</v>
      </c>
      <c r="E75" s="11">
        <v>39580</v>
      </c>
      <c r="F75" s="11">
        <v>39895</v>
      </c>
    </row>
    <row r="76" spans="1:6" s="10" customFormat="1" ht="15">
      <c r="A76" s="6">
        <v>30066010</v>
      </c>
      <c r="B76" s="7" t="s">
        <v>78</v>
      </c>
      <c r="C76" s="13">
        <f>12718</f>
        <v>12718</v>
      </c>
      <c r="D76" s="8" t="s">
        <v>7</v>
      </c>
      <c r="E76" s="11" t="s">
        <v>79</v>
      </c>
      <c r="F76" s="11" t="s">
        <v>79</v>
      </c>
    </row>
    <row r="77" spans="1:6" s="10" customFormat="1" ht="15">
      <c r="A77" s="6">
        <v>30066471</v>
      </c>
      <c r="B77" s="7" t="s">
        <v>80</v>
      </c>
      <c r="C77" s="13">
        <f>286478</f>
        <v>286478</v>
      </c>
      <c r="D77" s="8"/>
      <c r="E77" s="11"/>
      <c r="F77" s="11"/>
    </row>
    <row r="78" spans="1:6" s="10" customFormat="1" ht="15">
      <c r="A78" s="6">
        <v>30068557</v>
      </c>
      <c r="B78" s="7" t="s">
        <v>81</v>
      </c>
      <c r="C78" s="13">
        <f>4800</f>
        <v>4800</v>
      </c>
      <c r="D78" s="8"/>
      <c r="E78" s="11"/>
      <c r="F78" s="11"/>
    </row>
    <row r="79" spans="1:6" s="10" customFormat="1" ht="15">
      <c r="A79" s="6">
        <v>30068654</v>
      </c>
      <c r="B79" s="7" t="s">
        <v>82</v>
      </c>
      <c r="C79" s="13">
        <f>5179</f>
        <v>5179</v>
      </c>
      <c r="D79" s="8"/>
      <c r="E79" s="11"/>
      <c r="F79" s="11"/>
    </row>
    <row r="80" spans="1:6" s="10" customFormat="1" ht="15">
      <c r="A80" s="6">
        <v>30069086</v>
      </c>
      <c r="B80" s="7" t="s">
        <v>83</v>
      </c>
      <c r="C80" s="13">
        <f>19711</f>
        <v>19711</v>
      </c>
      <c r="D80" s="8"/>
      <c r="E80" s="11"/>
      <c r="F80" s="11"/>
    </row>
    <row r="81" spans="1:6" s="10" customFormat="1" ht="15">
      <c r="A81" s="6">
        <v>30069850</v>
      </c>
      <c r="B81" s="7" t="s">
        <v>84</v>
      </c>
      <c r="C81" s="13">
        <f>9589</f>
        <v>9589</v>
      </c>
      <c r="D81" s="8" t="s">
        <v>7</v>
      </c>
      <c r="E81" s="11">
        <v>40037</v>
      </c>
      <c r="F81" s="11">
        <v>40137</v>
      </c>
    </row>
    <row r="82" spans="1:6" s="10" customFormat="1" ht="15">
      <c r="A82" s="6">
        <v>30070238</v>
      </c>
      <c r="B82" s="7" t="s">
        <v>85</v>
      </c>
      <c r="C82" s="13">
        <f>9281</f>
        <v>9281</v>
      </c>
      <c r="D82" s="8" t="s">
        <v>7</v>
      </c>
      <c r="E82" s="11">
        <v>40024</v>
      </c>
      <c r="F82" s="11">
        <v>40209</v>
      </c>
    </row>
    <row r="83" spans="1:6" s="10" customFormat="1" ht="15">
      <c r="A83" s="6">
        <v>30070262</v>
      </c>
      <c r="B83" s="7" t="s">
        <v>86</v>
      </c>
      <c r="C83" s="13">
        <f>4000</f>
        <v>4000</v>
      </c>
      <c r="D83" s="8"/>
      <c r="E83" s="11"/>
      <c r="F83" s="11"/>
    </row>
    <row r="84" spans="1:6" s="10" customFormat="1" ht="15">
      <c r="A84" s="6">
        <v>30070772</v>
      </c>
      <c r="B84" s="7" t="s">
        <v>87</v>
      </c>
      <c r="C84" s="13">
        <f>11222</f>
        <v>11222</v>
      </c>
      <c r="D84" s="8" t="s">
        <v>7</v>
      </c>
      <c r="E84" s="11">
        <v>40024</v>
      </c>
      <c r="F84" s="11">
        <v>40268</v>
      </c>
    </row>
    <row r="85" spans="1:6" s="10" customFormat="1" ht="15">
      <c r="A85" s="6">
        <v>30070783</v>
      </c>
      <c r="B85" s="7" t="s">
        <v>88</v>
      </c>
      <c r="C85" s="13">
        <f>6110</f>
        <v>6110</v>
      </c>
      <c r="D85" s="8" t="s">
        <v>7</v>
      </c>
      <c r="E85" s="11">
        <v>40133</v>
      </c>
      <c r="F85" s="11">
        <v>40293</v>
      </c>
    </row>
    <row r="86" spans="1:6" s="10" customFormat="1" ht="15">
      <c r="A86" s="6">
        <v>30071625</v>
      </c>
      <c r="B86" s="7" t="s">
        <v>89</v>
      </c>
      <c r="C86" s="13">
        <f>6870</f>
        <v>6870</v>
      </c>
      <c r="D86" s="8" t="s">
        <v>21</v>
      </c>
      <c r="E86" s="11"/>
      <c r="F86" s="11"/>
    </row>
    <row r="87" spans="1:6" s="10" customFormat="1" ht="15">
      <c r="A87" s="6">
        <v>30071869</v>
      </c>
      <c r="B87" s="7" t="s">
        <v>90</v>
      </c>
      <c r="C87" s="13">
        <f>101037</f>
        <v>101037</v>
      </c>
      <c r="D87" s="8" t="s">
        <v>7</v>
      </c>
      <c r="E87" s="11" t="s">
        <v>91</v>
      </c>
      <c r="F87" s="11">
        <v>40267</v>
      </c>
    </row>
    <row r="88" spans="1:6" s="10" customFormat="1" ht="15">
      <c r="A88" s="6">
        <v>30072465</v>
      </c>
      <c r="B88" s="7" t="s">
        <v>92</v>
      </c>
      <c r="C88" s="13">
        <f>732757+153997</f>
        <v>886754</v>
      </c>
      <c r="D88" s="8" t="s">
        <v>7</v>
      </c>
      <c r="E88" s="11">
        <v>39665</v>
      </c>
      <c r="F88" s="11">
        <v>40267</v>
      </c>
    </row>
    <row r="89" spans="1:6" s="10" customFormat="1" ht="15">
      <c r="A89" s="6">
        <v>30072674</v>
      </c>
      <c r="B89" s="7" t="s">
        <v>93</v>
      </c>
      <c r="C89" s="13">
        <f>10000</f>
        <v>10000</v>
      </c>
      <c r="D89" s="8"/>
      <c r="E89" s="11"/>
      <c r="F89" s="11"/>
    </row>
    <row r="90" spans="1:6" s="10" customFormat="1" ht="15">
      <c r="A90" s="6">
        <v>30073042</v>
      </c>
      <c r="B90" s="7" t="s">
        <v>94</v>
      </c>
      <c r="C90" s="13">
        <f>200</f>
        <v>200</v>
      </c>
      <c r="D90" s="8" t="s">
        <v>21</v>
      </c>
      <c r="E90" s="11"/>
      <c r="F90" s="11"/>
    </row>
    <row r="91" spans="1:6" s="10" customFormat="1" ht="15">
      <c r="A91" s="6">
        <v>30073193</v>
      </c>
      <c r="B91" s="7" t="s">
        <v>95</v>
      </c>
      <c r="C91" s="13">
        <v>1078</v>
      </c>
      <c r="D91" s="8" t="s">
        <v>21</v>
      </c>
      <c r="E91" s="11"/>
      <c r="F91" s="11"/>
    </row>
    <row r="92" spans="1:6" s="10" customFormat="1" ht="15">
      <c r="A92" s="6">
        <v>30073639</v>
      </c>
      <c r="B92" s="7" t="s">
        <v>96</v>
      </c>
      <c r="C92" s="13">
        <f>3625</f>
        <v>3625</v>
      </c>
      <c r="D92" s="8"/>
      <c r="E92" s="11"/>
      <c r="F92" s="11"/>
    </row>
    <row r="93" spans="1:6" s="10" customFormat="1" ht="15">
      <c r="A93" s="6">
        <v>30073930</v>
      </c>
      <c r="B93" s="7" t="s">
        <v>97</v>
      </c>
      <c r="C93" s="13">
        <f>18447</f>
        <v>18447</v>
      </c>
      <c r="D93" s="8" t="s">
        <v>7</v>
      </c>
      <c r="E93" s="11">
        <v>40283</v>
      </c>
      <c r="F93" s="11">
        <v>40313</v>
      </c>
    </row>
    <row r="94" spans="1:6" s="10" customFormat="1" ht="15">
      <c r="A94" s="6">
        <v>30074341</v>
      </c>
      <c r="B94" s="7" t="s">
        <v>98</v>
      </c>
      <c r="C94" s="13">
        <f>63831</f>
        <v>63831</v>
      </c>
      <c r="D94" s="8"/>
      <c r="E94" s="11"/>
      <c r="F94" s="11"/>
    </row>
    <row r="95" spans="1:6" s="10" customFormat="1" ht="15">
      <c r="A95" s="6">
        <v>30074741</v>
      </c>
      <c r="B95" s="7" t="s">
        <v>99</v>
      </c>
      <c r="C95" s="13">
        <f>23820</f>
        <v>23820</v>
      </c>
      <c r="D95" s="8" t="s">
        <v>7</v>
      </c>
      <c r="E95" s="11">
        <v>40155</v>
      </c>
      <c r="F95" s="11">
        <v>40365</v>
      </c>
    </row>
    <row r="96" spans="1:6" s="10" customFormat="1" ht="15">
      <c r="A96" s="6">
        <v>30075451</v>
      </c>
      <c r="B96" s="7" t="s">
        <v>100</v>
      </c>
      <c r="C96" s="13">
        <f>67283</f>
        <v>67283</v>
      </c>
      <c r="D96" s="8" t="s">
        <v>7</v>
      </c>
      <c r="E96" s="11">
        <v>39976</v>
      </c>
      <c r="F96" s="11">
        <v>40338</v>
      </c>
    </row>
    <row r="97" spans="1:6" s="10" customFormat="1" ht="15">
      <c r="A97" s="6">
        <v>30075565</v>
      </c>
      <c r="B97" s="7" t="s">
        <v>101</v>
      </c>
      <c r="C97" s="13">
        <f>1000</f>
        <v>1000</v>
      </c>
      <c r="D97" s="8"/>
      <c r="E97" s="11"/>
      <c r="F97" s="11"/>
    </row>
    <row r="98" spans="1:6" s="10" customFormat="1" ht="15">
      <c r="A98" s="6">
        <v>30076205</v>
      </c>
      <c r="B98" s="7" t="s">
        <v>102</v>
      </c>
      <c r="C98" s="13">
        <f>980</f>
        <v>980</v>
      </c>
      <c r="D98" s="8" t="s">
        <v>21</v>
      </c>
      <c r="E98" s="11"/>
      <c r="F98" s="11"/>
    </row>
    <row r="99" spans="1:6" s="10" customFormat="1" ht="15">
      <c r="A99" s="6">
        <v>30076592</v>
      </c>
      <c r="B99" s="7" t="s">
        <v>103</v>
      </c>
      <c r="C99" s="13">
        <f>355730</f>
        <v>355730</v>
      </c>
      <c r="D99" s="8" t="s">
        <v>7</v>
      </c>
      <c r="E99" s="11">
        <v>40001</v>
      </c>
      <c r="F99" s="11">
        <v>40400</v>
      </c>
    </row>
    <row r="100" spans="1:6" s="10" customFormat="1" ht="15">
      <c r="A100" s="6">
        <v>30076857</v>
      </c>
      <c r="B100" s="7" t="s">
        <v>104</v>
      </c>
      <c r="C100" s="13">
        <f>61553</f>
        <v>61553</v>
      </c>
      <c r="D100" s="8" t="s">
        <v>7</v>
      </c>
      <c r="E100" s="11">
        <v>40113</v>
      </c>
      <c r="F100" s="11">
        <v>40263</v>
      </c>
    </row>
    <row r="101" spans="1:6" s="10" customFormat="1" ht="15">
      <c r="A101" s="6">
        <v>30077203</v>
      </c>
      <c r="B101" s="7" t="s">
        <v>105</v>
      </c>
      <c r="C101" s="13">
        <f>10782</f>
        <v>10782</v>
      </c>
      <c r="D101" s="8" t="s">
        <v>7</v>
      </c>
      <c r="E101" s="11">
        <v>40238</v>
      </c>
      <c r="F101" s="11">
        <v>40389</v>
      </c>
    </row>
    <row r="102" spans="1:6" s="10" customFormat="1" ht="15">
      <c r="A102" s="6">
        <v>30077325</v>
      </c>
      <c r="B102" s="7" t="s">
        <v>106</v>
      </c>
      <c r="C102" s="13">
        <f>10443</f>
        <v>10443</v>
      </c>
      <c r="D102" s="8"/>
      <c r="E102" s="11"/>
      <c r="F102" s="11"/>
    </row>
    <row r="103" spans="1:6" s="10" customFormat="1" ht="15">
      <c r="A103" s="6">
        <v>30077345</v>
      </c>
      <c r="B103" s="7" t="s">
        <v>107</v>
      </c>
      <c r="C103" s="13">
        <f>9634</f>
        <v>9634</v>
      </c>
      <c r="D103" s="8"/>
      <c r="E103" s="11"/>
      <c r="F103" s="11"/>
    </row>
    <row r="104" spans="1:6" s="10" customFormat="1" ht="15">
      <c r="A104" s="6">
        <v>30077348</v>
      </c>
      <c r="B104" s="7" t="s">
        <v>108</v>
      </c>
      <c r="C104" s="13">
        <f>9313</f>
        <v>9313</v>
      </c>
      <c r="D104" s="8"/>
      <c r="E104" s="11"/>
      <c r="F104" s="11"/>
    </row>
    <row r="105" spans="1:6" s="10" customFormat="1" ht="15">
      <c r="A105" s="6">
        <v>30077350</v>
      </c>
      <c r="B105" s="7" t="s">
        <v>109</v>
      </c>
      <c r="C105" s="13">
        <f>385</f>
        <v>385</v>
      </c>
      <c r="D105" s="8" t="s">
        <v>21</v>
      </c>
      <c r="E105" s="11"/>
      <c r="F105" s="11"/>
    </row>
    <row r="106" spans="1:6" s="10" customFormat="1" ht="15">
      <c r="A106" s="6">
        <v>30077484</v>
      </c>
      <c r="B106" s="7" t="s">
        <v>110</v>
      </c>
      <c r="C106" s="13">
        <f>1000</f>
        <v>1000</v>
      </c>
      <c r="D106" s="8" t="s">
        <v>21</v>
      </c>
      <c r="E106" s="11"/>
      <c r="F106" s="11"/>
    </row>
    <row r="107" spans="1:6" s="10" customFormat="1" ht="15">
      <c r="A107" s="6">
        <v>30077506</v>
      </c>
      <c r="B107" s="7" t="s">
        <v>111</v>
      </c>
      <c r="C107" s="13">
        <f>900</f>
        <v>900</v>
      </c>
      <c r="D107" s="8"/>
      <c r="E107" s="11"/>
      <c r="F107" s="11"/>
    </row>
    <row r="108" spans="1:6" s="10" customFormat="1" ht="15">
      <c r="A108" s="6">
        <v>30077560</v>
      </c>
      <c r="B108" s="7" t="s">
        <v>112</v>
      </c>
      <c r="C108" s="13">
        <f>5543</f>
        <v>5543</v>
      </c>
      <c r="D108" s="8"/>
      <c r="E108" s="11"/>
      <c r="F108" s="11"/>
    </row>
    <row r="109" spans="1:6" s="10" customFormat="1" ht="15">
      <c r="A109" s="6">
        <v>30077563</v>
      </c>
      <c r="B109" s="7" t="s">
        <v>113</v>
      </c>
      <c r="C109" s="13">
        <f>933</f>
        <v>933</v>
      </c>
      <c r="D109" s="8" t="s">
        <v>21</v>
      </c>
      <c r="E109" s="11"/>
      <c r="F109" s="11"/>
    </row>
    <row r="110" spans="1:6" s="10" customFormat="1" ht="15">
      <c r="A110" s="6">
        <v>30077877</v>
      </c>
      <c r="B110" s="7" t="s">
        <v>114</v>
      </c>
      <c r="C110" s="13">
        <f>534652</f>
        <v>534652</v>
      </c>
      <c r="D110" s="8"/>
      <c r="E110" s="11"/>
      <c r="F110" s="11"/>
    </row>
    <row r="111" spans="1:6" s="10" customFormat="1" ht="15">
      <c r="A111" s="6">
        <v>30078140</v>
      </c>
      <c r="B111" s="7" t="s">
        <v>115</v>
      </c>
      <c r="C111" s="13">
        <f>1000</f>
        <v>1000</v>
      </c>
      <c r="D111" s="8" t="s">
        <v>21</v>
      </c>
      <c r="E111" s="11"/>
      <c r="F111" s="11"/>
    </row>
    <row r="112" spans="1:6" s="10" customFormat="1" ht="15">
      <c r="A112" s="6">
        <v>30078337</v>
      </c>
      <c r="B112" s="7" t="s">
        <v>116</v>
      </c>
      <c r="C112" s="13">
        <f>2998</f>
        <v>2998</v>
      </c>
      <c r="D112" s="8" t="s">
        <v>21</v>
      </c>
      <c r="E112" s="11"/>
      <c r="F112" s="11"/>
    </row>
    <row r="113" spans="1:6" s="10" customFormat="1" ht="15">
      <c r="A113" s="6">
        <v>30078386</v>
      </c>
      <c r="B113" s="7" t="s">
        <v>117</v>
      </c>
      <c r="C113" s="13">
        <f>42695+2305</f>
        <v>45000</v>
      </c>
      <c r="D113" s="8"/>
      <c r="E113" s="11"/>
      <c r="F113" s="11"/>
    </row>
    <row r="114" spans="1:6" s="10" customFormat="1" ht="15">
      <c r="A114" s="6">
        <v>30078689</v>
      </c>
      <c r="B114" s="7" t="s">
        <v>118</v>
      </c>
      <c r="C114" s="13">
        <f>1400</f>
        <v>1400</v>
      </c>
      <c r="D114" s="8" t="s">
        <v>119</v>
      </c>
      <c r="E114" s="11" t="s">
        <v>120</v>
      </c>
      <c r="F114" s="11" t="s">
        <v>120</v>
      </c>
    </row>
    <row r="115" spans="1:6" s="10" customFormat="1" ht="15">
      <c r="A115" s="6">
        <v>30080067</v>
      </c>
      <c r="B115" s="7" t="s">
        <v>121</v>
      </c>
      <c r="C115" s="13">
        <f>12400</f>
        <v>12400</v>
      </c>
      <c r="D115" s="8"/>
      <c r="E115" s="11"/>
      <c r="F115" s="11"/>
    </row>
    <row r="116" spans="1:6" s="10" customFormat="1" ht="15">
      <c r="A116" s="6">
        <v>30080075</v>
      </c>
      <c r="B116" s="7" t="s">
        <v>122</v>
      </c>
      <c r="C116" s="13">
        <f>12668</f>
        <v>12668</v>
      </c>
      <c r="D116" s="8"/>
      <c r="E116" s="11"/>
      <c r="F116" s="11"/>
    </row>
    <row r="117" spans="1:6" s="10" customFormat="1" ht="15">
      <c r="A117" s="6">
        <v>30080150</v>
      </c>
      <c r="B117" s="7" t="s">
        <v>123</v>
      </c>
      <c r="C117" s="13">
        <f>7497</f>
        <v>7497</v>
      </c>
      <c r="D117" s="8" t="s">
        <v>21</v>
      </c>
      <c r="E117" s="11"/>
      <c r="F117" s="11"/>
    </row>
    <row r="118" spans="1:6" s="10" customFormat="1" ht="15">
      <c r="A118" s="6">
        <v>30080203</v>
      </c>
      <c r="B118" s="7" t="s">
        <v>124</v>
      </c>
      <c r="C118" s="13">
        <f>5640</f>
        <v>5640</v>
      </c>
      <c r="D118" s="8"/>
      <c r="E118" s="11"/>
      <c r="F118" s="11"/>
    </row>
    <row r="119" spans="1:6" s="10" customFormat="1" ht="15">
      <c r="A119" s="6">
        <v>30080512</v>
      </c>
      <c r="B119" s="7" t="s">
        <v>125</v>
      </c>
      <c r="C119" s="13">
        <f>20315</f>
        <v>20315</v>
      </c>
      <c r="D119" s="8" t="s">
        <v>21</v>
      </c>
      <c r="E119" s="11">
        <v>40177</v>
      </c>
      <c r="F119" s="11">
        <v>40330</v>
      </c>
    </row>
    <row r="120" spans="1:6" s="10" customFormat="1" ht="15">
      <c r="A120" s="6">
        <v>30080972</v>
      </c>
      <c r="B120" s="7" t="s">
        <v>126</v>
      </c>
      <c r="C120" s="13">
        <f>2385</f>
        <v>2385</v>
      </c>
      <c r="D120" s="8" t="s">
        <v>21</v>
      </c>
      <c r="E120" s="11"/>
      <c r="F120" s="11"/>
    </row>
    <row r="121" spans="1:6" s="10" customFormat="1" ht="15">
      <c r="A121" s="6">
        <v>30081009</v>
      </c>
      <c r="B121" s="7" t="s">
        <v>127</v>
      </c>
      <c r="C121" s="13">
        <f>1500</f>
        <v>1500</v>
      </c>
      <c r="D121" s="8" t="s">
        <v>21</v>
      </c>
      <c r="E121" s="11"/>
      <c r="F121" s="11"/>
    </row>
    <row r="122" spans="1:6" s="10" customFormat="1" ht="15">
      <c r="A122" s="6">
        <v>30081205</v>
      </c>
      <c r="B122" s="7" t="s">
        <v>128</v>
      </c>
      <c r="C122" s="13">
        <f>1409664</f>
        <v>1409664</v>
      </c>
      <c r="D122" s="8" t="s">
        <v>7</v>
      </c>
      <c r="E122" s="11">
        <v>40015</v>
      </c>
      <c r="F122" s="11">
        <v>40285</v>
      </c>
    </row>
    <row r="123" spans="1:6" s="10" customFormat="1" ht="15">
      <c r="A123" s="6">
        <v>30081226</v>
      </c>
      <c r="B123" s="7" t="s">
        <v>129</v>
      </c>
      <c r="C123" s="13">
        <f>1500</f>
        <v>1500</v>
      </c>
      <c r="D123" s="8" t="s">
        <v>21</v>
      </c>
      <c r="E123" s="11"/>
      <c r="F123" s="11"/>
    </row>
    <row r="124" spans="1:6" s="10" customFormat="1" ht="15">
      <c r="A124" s="6">
        <v>30081236</v>
      </c>
      <c r="B124" s="7" t="s">
        <v>130</v>
      </c>
      <c r="C124" s="13">
        <f>839</f>
        <v>839</v>
      </c>
      <c r="D124" s="8" t="s">
        <v>21</v>
      </c>
      <c r="E124" s="11"/>
      <c r="F124" s="11"/>
    </row>
    <row r="125" spans="1:6" s="10" customFormat="1" ht="15">
      <c r="A125" s="6">
        <v>30081303</v>
      </c>
      <c r="B125" s="7" t="s">
        <v>131</v>
      </c>
      <c r="C125" s="13">
        <f>2100+234</f>
        <v>2334</v>
      </c>
      <c r="D125" s="8"/>
      <c r="E125" s="11"/>
      <c r="F125" s="11"/>
    </row>
    <row r="126" spans="1:6" s="10" customFormat="1" ht="15">
      <c r="A126" s="6">
        <v>30081326</v>
      </c>
      <c r="B126" s="7" t="s">
        <v>132</v>
      </c>
      <c r="C126" s="13">
        <f>1444</f>
        <v>1444</v>
      </c>
      <c r="D126" s="8" t="s">
        <v>21</v>
      </c>
      <c r="E126" s="11"/>
      <c r="F126" s="11"/>
    </row>
    <row r="127" spans="1:6" s="10" customFormat="1" ht="15">
      <c r="A127" s="6">
        <v>30081375</v>
      </c>
      <c r="B127" s="7" t="s">
        <v>133</v>
      </c>
      <c r="C127" s="13">
        <f>2100+234</f>
        <v>2334</v>
      </c>
      <c r="D127" s="8"/>
      <c r="E127" s="11"/>
      <c r="F127" s="11"/>
    </row>
    <row r="128" spans="1:6" s="10" customFormat="1" ht="15">
      <c r="A128" s="6">
        <v>30081381</v>
      </c>
      <c r="B128" s="7" t="s">
        <v>134</v>
      </c>
      <c r="C128" s="13">
        <f>2100+234</f>
        <v>2334</v>
      </c>
      <c r="D128" s="8"/>
      <c r="E128" s="11"/>
      <c r="F128" s="11"/>
    </row>
    <row r="129" spans="1:6" s="10" customFormat="1" ht="15">
      <c r="A129" s="6">
        <v>30081774</v>
      </c>
      <c r="B129" s="7" t="s">
        <v>135</v>
      </c>
      <c r="C129" s="13">
        <f>1912</f>
        <v>1912</v>
      </c>
      <c r="D129" s="8" t="s">
        <v>21</v>
      </c>
      <c r="E129" s="11"/>
      <c r="F129" s="11"/>
    </row>
    <row r="130" spans="1:6" s="10" customFormat="1" ht="15">
      <c r="A130" s="6">
        <v>30081777</v>
      </c>
      <c r="B130" s="7" t="s">
        <v>136</v>
      </c>
      <c r="C130" s="13">
        <f>1911</f>
        <v>1911</v>
      </c>
      <c r="D130" s="8" t="s">
        <v>21</v>
      </c>
      <c r="E130" s="11"/>
      <c r="F130" s="11"/>
    </row>
    <row r="131" spans="1:6" s="10" customFormat="1" ht="15">
      <c r="A131" s="6">
        <v>30085091</v>
      </c>
      <c r="B131" s="7" t="s">
        <v>137</v>
      </c>
      <c r="C131" s="13">
        <f>85616+15706</f>
        <v>101322</v>
      </c>
      <c r="D131" s="8" t="s">
        <v>7</v>
      </c>
      <c r="E131" s="11">
        <v>40046</v>
      </c>
      <c r="F131" s="11">
        <v>40230</v>
      </c>
    </row>
    <row r="132" spans="1:6" s="10" customFormat="1" ht="15">
      <c r="A132" s="6">
        <v>30085976</v>
      </c>
      <c r="B132" s="7" t="s">
        <v>138</v>
      </c>
      <c r="C132" s="13">
        <f>3379</f>
        <v>3379</v>
      </c>
      <c r="D132" s="8" t="s">
        <v>7</v>
      </c>
      <c r="E132" s="11">
        <v>39972</v>
      </c>
      <c r="F132" s="11">
        <v>40065</v>
      </c>
    </row>
    <row r="133" spans="1:6" s="10" customFormat="1" ht="15">
      <c r="A133" s="6">
        <v>30086370</v>
      </c>
      <c r="B133" s="7" t="s">
        <v>139</v>
      </c>
      <c r="C133" s="13">
        <f>32128</f>
        <v>32128</v>
      </c>
      <c r="D133" s="8" t="s">
        <v>21</v>
      </c>
      <c r="E133" s="11"/>
      <c r="F133" s="11"/>
    </row>
    <row r="134" spans="1:6" s="10" customFormat="1" ht="15">
      <c r="A134" s="6">
        <v>30086559</v>
      </c>
      <c r="B134" s="7" t="s">
        <v>140</v>
      </c>
      <c r="C134" s="13">
        <f>184406</f>
        <v>184406</v>
      </c>
      <c r="D134" s="8" t="s">
        <v>7</v>
      </c>
      <c r="E134" s="11">
        <v>39990</v>
      </c>
      <c r="F134" s="11">
        <v>40596</v>
      </c>
    </row>
    <row r="135" spans="1:6" s="10" customFormat="1" ht="15">
      <c r="A135" s="6">
        <v>30087192</v>
      </c>
      <c r="B135" s="7" t="s">
        <v>141</v>
      </c>
      <c r="C135" s="13">
        <f>23090</f>
        <v>23090</v>
      </c>
      <c r="D135" s="8" t="s">
        <v>7</v>
      </c>
      <c r="E135" s="11"/>
      <c r="F135" s="11"/>
    </row>
    <row r="136" spans="1:6" s="10" customFormat="1" ht="15">
      <c r="A136" s="6">
        <v>30087208</v>
      </c>
      <c r="B136" s="7" t="s">
        <v>142</v>
      </c>
      <c r="C136" s="13">
        <f>82373</f>
        <v>82373</v>
      </c>
      <c r="D136" s="8"/>
      <c r="E136" s="11"/>
      <c r="F136" s="11"/>
    </row>
    <row r="137" spans="1:6" s="10" customFormat="1" ht="15">
      <c r="A137" s="6">
        <v>30087395</v>
      </c>
      <c r="B137" s="7" t="s">
        <v>143</v>
      </c>
      <c r="C137" s="13">
        <f>200</f>
        <v>200</v>
      </c>
      <c r="D137" s="8" t="s">
        <v>21</v>
      </c>
      <c r="E137" s="11"/>
      <c r="F137" s="11"/>
    </row>
    <row r="138" spans="1:6" s="10" customFormat="1" ht="15">
      <c r="A138" s="6">
        <v>30087401</v>
      </c>
      <c r="B138" s="7" t="s">
        <v>144</v>
      </c>
      <c r="C138" s="13">
        <f>65518</f>
        <v>65518</v>
      </c>
      <c r="D138" s="8" t="s">
        <v>7</v>
      </c>
      <c r="E138" s="11">
        <v>40025</v>
      </c>
      <c r="F138" s="11">
        <v>40104</v>
      </c>
    </row>
    <row r="139" spans="1:6" s="10" customFormat="1" ht="15">
      <c r="A139" s="6">
        <v>30088050</v>
      </c>
      <c r="B139" s="7" t="s">
        <v>145</v>
      </c>
      <c r="C139" s="13">
        <f>1500</f>
        <v>1500</v>
      </c>
      <c r="D139" s="8" t="s">
        <v>21</v>
      </c>
      <c r="E139" s="11"/>
      <c r="F139" s="11"/>
    </row>
    <row r="140" spans="1:6" s="10" customFormat="1" ht="15">
      <c r="A140" s="6">
        <v>30090892</v>
      </c>
      <c r="B140" s="7" t="s">
        <v>146</v>
      </c>
      <c r="C140" s="13">
        <f>1500</f>
        <v>1500</v>
      </c>
      <c r="D140" s="8" t="s">
        <v>21</v>
      </c>
      <c r="E140" s="11"/>
      <c r="F140" s="11"/>
    </row>
    <row r="141" spans="1:6" s="10" customFormat="1" ht="15">
      <c r="A141" s="6">
        <v>30091892</v>
      </c>
      <c r="B141" s="7" t="s">
        <v>147</v>
      </c>
      <c r="C141" s="13">
        <f>1000</f>
        <v>1000</v>
      </c>
      <c r="D141" s="8" t="s">
        <v>21</v>
      </c>
      <c r="E141" s="11"/>
      <c r="F141" s="11"/>
    </row>
    <row r="142" spans="1:6" s="10" customFormat="1" ht="15">
      <c r="A142" s="6">
        <v>30091929</v>
      </c>
      <c r="B142" s="7" t="s">
        <v>148</v>
      </c>
      <c r="C142" s="13">
        <f>1000</f>
        <v>1000</v>
      </c>
      <c r="D142" s="8" t="s">
        <v>21</v>
      </c>
      <c r="E142" s="11"/>
      <c r="F142" s="11"/>
    </row>
    <row r="143" spans="1:6" s="10" customFormat="1" ht="15">
      <c r="A143" s="6">
        <v>30091955</v>
      </c>
      <c r="B143" s="7" t="s">
        <v>149</v>
      </c>
      <c r="C143" s="13">
        <f>500</f>
        <v>500</v>
      </c>
      <c r="D143" s="8" t="s">
        <v>21</v>
      </c>
      <c r="E143" s="11"/>
      <c r="F143" s="11"/>
    </row>
    <row r="144" spans="1:6" s="10" customFormat="1" ht="15">
      <c r="A144" s="6">
        <v>30092405</v>
      </c>
      <c r="B144" s="7" t="s">
        <v>150</v>
      </c>
      <c r="C144" s="13">
        <f>2000</f>
        <v>2000</v>
      </c>
      <c r="D144" s="8" t="s">
        <v>21</v>
      </c>
      <c r="E144" s="11"/>
      <c r="F144" s="11"/>
    </row>
    <row r="145" spans="1:6" s="10" customFormat="1" ht="15">
      <c r="A145" s="6">
        <v>30092577</v>
      </c>
      <c r="B145" s="7" t="s">
        <v>151</v>
      </c>
      <c r="C145" s="13">
        <f>3268</f>
        <v>3268</v>
      </c>
      <c r="D145" s="8" t="s">
        <v>21</v>
      </c>
      <c r="E145" s="11"/>
      <c r="F145" s="11"/>
    </row>
    <row r="146" spans="1:6" s="10" customFormat="1" ht="15">
      <c r="A146" s="6">
        <v>30092683</v>
      </c>
      <c r="B146" s="7" t="s">
        <v>152</v>
      </c>
      <c r="C146" s="13">
        <f>3026</f>
        <v>3026</v>
      </c>
      <c r="D146" s="8" t="s">
        <v>7</v>
      </c>
      <c r="E146" s="11">
        <v>40043</v>
      </c>
      <c r="F146" s="11">
        <v>40389</v>
      </c>
    </row>
    <row r="147" spans="1:6" s="10" customFormat="1" ht="15">
      <c r="A147" s="6">
        <v>30097599</v>
      </c>
      <c r="B147" s="7" t="s">
        <v>153</v>
      </c>
      <c r="C147" s="13">
        <f>1001</f>
        <v>1001</v>
      </c>
      <c r="D147" s="8" t="s">
        <v>21</v>
      </c>
      <c r="E147" s="11"/>
      <c r="F147" s="11"/>
    </row>
    <row r="148" spans="1:6" s="10" customFormat="1" ht="15">
      <c r="A148" s="6">
        <v>30098028</v>
      </c>
      <c r="B148" s="7" t="s">
        <v>154</v>
      </c>
      <c r="C148" s="13">
        <f>1000</f>
        <v>1000</v>
      </c>
      <c r="D148" s="8" t="s">
        <v>21</v>
      </c>
      <c r="E148" s="11"/>
      <c r="F148" s="11"/>
    </row>
    <row r="149" spans="1:6" s="10" customFormat="1" ht="15">
      <c r="A149" s="51" t="s">
        <v>166</v>
      </c>
      <c r="B149" s="52"/>
      <c r="C149" s="55">
        <f>+SUM(C16:C148)</f>
        <v>8606516</v>
      </c>
      <c r="D149" s="23"/>
      <c r="E149" s="40"/>
      <c r="F149" s="24"/>
    </row>
    <row r="150" spans="1:6" s="10" customFormat="1" ht="15">
      <c r="A150" s="53"/>
      <c r="B150" s="54"/>
      <c r="C150" s="56"/>
      <c r="D150" s="25"/>
      <c r="E150" s="41"/>
      <c r="F150" s="26"/>
    </row>
    <row r="151" spans="1:6" s="10" customFormat="1" ht="15">
      <c r="A151" s="6">
        <v>30078132</v>
      </c>
      <c r="B151" s="7" t="s">
        <v>155</v>
      </c>
      <c r="C151" s="13">
        <f>38820</f>
        <v>38820</v>
      </c>
      <c r="D151" s="8" t="s">
        <v>7</v>
      </c>
      <c r="E151" s="9">
        <v>39593</v>
      </c>
      <c r="F151" s="9">
        <v>40267</v>
      </c>
    </row>
    <row r="152" spans="1:6" s="10" customFormat="1" ht="15">
      <c r="A152" s="6">
        <v>30091925</v>
      </c>
      <c r="B152" s="7" t="s">
        <v>156</v>
      </c>
      <c r="C152" s="13">
        <f>1000</f>
        <v>1000</v>
      </c>
      <c r="D152" s="8" t="s">
        <v>21</v>
      </c>
      <c r="E152" s="9"/>
      <c r="F152" s="9"/>
    </row>
    <row r="153" spans="1:6" s="10" customFormat="1" ht="15">
      <c r="A153" s="6">
        <v>30093385</v>
      </c>
      <c r="B153" s="7" t="s">
        <v>157</v>
      </c>
      <c r="C153" s="13">
        <f>70680</f>
        <v>70680</v>
      </c>
      <c r="D153" s="8" t="s">
        <v>7</v>
      </c>
      <c r="E153" s="9">
        <v>40087</v>
      </c>
      <c r="F153" s="9">
        <v>40359</v>
      </c>
    </row>
    <row r="154" spans="1:6" ht="15">
      <c r="A154" s="15" t="s">
        <v>165</v>
      </c>
      <c r="B154" s="16"/>
      <c r="C154" s="19">
        <f>+SUM(C151:C153)</f>
        <v>110500</v>
      </c>
      <c r="D154" s="42"/>
      <c r="E154" s="43"/>
      <c r="F154" s="44"/>
    </row>
    <row r="155" spans="1:6" ht="15">
      <c r="A155" s="17"/>
      <c r="B155" s="18"/>
      <c r="C155" s="20"/>
      <c r="D155" s="45"/>
      <c r="E155" s="46"/>
      <c r="F155" s="47"/>
    </row>
    <row r="156" spans="1:6" ht="15">
      <c r="A156" s="15" t="s">
        <v>158</v>
      </c>
      <c r="B156" s="16"/>
      <c r="C156" s="19">
        <f>+C154+C149+C14</f>
        <v>8907141</v>
      </c>
      <c r="D156" s="21"/>
      <c r="E156" s="23"/>
      <c r="F156" s="24"/>
    </row>
    <row r="157" spans="1:6" ht="15">
      <c r="A157" s="17"/>
      <c r="B157" s="18"/>
      <c r="C157" s="20"/>
      <c r="D157" s="22"/>
      <c r="E157" s="25"/>
      <c r="F157" s="26"/>
    </row>
    <row r="158" spans="1:6" ht="15">
      <c r="A158" s="15" t="s">
        <v>159</v>
      </c>
      <c r="B158" s="16"/>
      <c r="C158" s="19">
        <f>+C160-C156</f>
        <v>2615797</v>
      </c>
      <c r="D158" s="21"/>
      <c r="E158" s="23"/>
      <c r="F158" s="24"/>
    </row>
    <row r="159" spans="1:6" ht="15">
      <c r="A159" s="17"/>
      <c r="B159" s="18"/>
      <c r="C159" s="20"/>
      <c r="D159" s="22"/>
      <c r="E159" s="25"/>
      <c r="F159" s="26"/>
    </row>
    <row r="160" spans="1:6" ht="15">
      <c r="A160" s="15" t="s">
        <v>164</v>
      </c>
      <c r="B160" s="16"/>
      <c r="C160" s="19">
        <v>11522938</v>
      </c>
      <c r="D160" s="27"/>
      <c r="E160" s="28"/>
      <c r="F160" s="29"/>
    </row>
    <row r="161" spans="1:6" ht="15">
      <c r="A161" s="17"/>
      <c r="B161" s="18"/>
      <c r="C161" s="48"/>
      <c r="D161" s="30"/>
      <c r="E161" s="31"/>
      <c r="F161" s="32"/>
    </row>
    <row r="162" ht="15">
      <c r="C162" s="1"/>
    </row>
    <row r="163" spans="1:5" ht="15">
      <c r="A163" s="14" t="s">
        <v>160</v>
      </c>
      <c r="B163" s="14"/>
      <c r="C163" s="14"/>
      <c r="D163" s="14"/>
      <c r="E163" s="14"/>
    </row>
    <row r="164" ht="15">
      <c r="A164" s="12" t="s">
        <v>163</v>
      </c>
    </row>
  </sheetData>
  <sheetProtection/>
  <mergeCells count="24">
    <mergeCell ref="A2:F2"/>
    <mergeCell ref="A3:F3"/>
    <mergeCell ref="D14:F15"/>
    <mergeCell ref="D149:F150"/>
    <mergeCell ref="D154:F155"/>
    <mergeCell ref="E6:F6"/>
    <mergeCell ref="A14:B15"/>
    <mergeCell ref="C14:C15"/>
    <mergeCell ref="A149:B150"/>
    <mergeCell ref="C149:C150"/>
    <mergeCell ref="A154:B155"/>
    <mergeCell ref="C154:C155"/>
    <mergeCell ref="A163:E163"/>
    <mergeCell ref="A156:B157"/>
    <mergeCell ref="C156:C157"/>
    <mergeCell ref="A158:B159"/>
    <mergeCell ref="C158:C159"/>
    <mergeCell ref="D156:D157"/>
    <mergeCell ref="E156:F157"/>
    <mergeCell ref="D158:D159"/>
    <mergeCell ref="E158:F159"/>
    <mergeCell ref="D160:F161"/>
    <mergeCell ref="A160:B161"/>
    <mergeCell ref="C160:C16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2010-05-06T13:26:00Z</dcterms:created>
  <dcterms:modified xsi:type="dcterms:W3CDTF">2010-05-20T20:20:46Z</dcterms:modified>
  <cp:category/>
  <cp:version/>
  <cp:contentType/>
  <cp:contentStatus/>
</cp:coreProperties>
</file>